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ЖСК БДТ ТР 2015  по домам" sheetId="2" r:id="rId1"/>
  </sheets>
  <definedNames>
    <definedName name="_xlnm._FilterDatabase" localSheetId="0" hidden="1">'ЖСК БДТ ТР 2015  по домам'!$A$5:$E$127</definedName>
  </definedNames>
  <calcPr calcId="125725"/>
</workbook>
</file>

<file path=xl/calcChain.xml><?xml version="1.0" encoding="utf-8"?>
<calcChain xmlns="http://schemas.openxmlformats.org/spreadsheetml/2006/main">
  <c r="E133" i="2"/>
  <c r="E123"/>
  <c r="E118"/>
  <c r="E117"/>
  <c r="E113"/>
  <c r="E108"/>
  <c r="E107"/>
  <c r="E103"/>
  <c r="E102"/>
  <c r="E101"/>
  <c r="E96"/>
  <c r="E94" s="1"/>
  <c r="E93"/>
  <c r="E92"/>
  <c r="E90"/>
  <c r="E89"/>
  <c r="E86"/>
  <c r="E84" s="1"/>
  <c r="E83"/>
  <c r="E82"/>
  <c r="E80"/>
  <c r="E79"/>
  <c r="E76"/>
  <c r="E75"/>
  <c r="E73"/>
  <c r="E72"/>
  <c r="E70"/>
  <c r="E68" s="1"/>
  <c r="E64"/>
  <c r="E63"/>
  <c r="E61"/>
  <c r="E60"/>
  <c r="E58"/>
  <c r="E57"/>
  <c r="E54"/>
  <c r="E53"/>
  <c r="E51"/>
  <c r="E50"/>
  <c r="E48"/>
  <c r="E47"/>
  <c r="E45"/>
  <c r="E34"/>
  <c r="E24"/>
  <c r="E14"/>
  <c r="E116" l="1"/>
  <c r="E119" s="1"/>
  <c r="E78"/>
  <c r="E91"/>
  <c r="E100"/>
  <c r="E59"/>
  <c r="E49"/>
  <c r="E52"/>
  <c r="E106"/>
  <c r="E35"/>
  <c r="E62"/>
  <c r="E71"/>
  <c r="E56"/>
  <c r="E74"/>
  <c r="E81"/>
  <c r="E88"/>
  <c r="E97" s="1"/>
  <c r="E46"/>
  <c r="E87" l="1"/>
  <c r="E109"/>
  <c r="E124" s="1"/>
  <c r="E77"/>
  <c r="E55"/>
  <c r="E65"/>
  <c r="E98" l="1"/>
  <c r="E66"/>
  <c r="E67" s="1"/>
  <c r="E99" l="1"/>
  <c r="E125" s="1"/>
  <c r="E126" s="1"/>
</calcChain>
</file>

<file path=xl/sharedStrings.xml><?xml version="1.0" encoding="utf-8"?>
<sst xmlns="http://schemas.openxmlformats.org/spreadsheetml/2006/main" count="238" uniqueCount="36">
  <si>
    <t>Выполнение текущего ремонта по ЖСК "Дом БДТ" за 2015 год</t>
  </si>
  <si>
    <t>управляющей компанией ООО "ЖИЛСТРОЙСЕРВИС"</t>
  </si>
  <si>
    <t>Работы</t>
  </si>
  <si>
    <t>Адрес</t>
  </si>
  <si>
    <t>Дата</t>
  </si>
  <si>
    <t>ЖСС-ЖСК, сумма</t>
  </si>
  <si>
    <t>Санитарно-технические работы</t>
  </si>
  <si>
    <t>ул.Доблести, д.7, корп.1, корп.2</t>
  </si>
  <si>
    <t xml:space="preserve"> -ул.Доблести, д.7, корп.1</t>
  </si>
  <si>
    <t xml:space="preserve"> -ул.Доблести, д.7, корп.2</t>
  </si>
  <si>
    <t>Электротехнические работы</t>
  </si>
  <si>
    <t>Общестроительные</t>
  </si>
  <si>
    <t>Итого январь</t>
  </si>
  <si>
    <t xml:space="preserve"> -</t>
  </si>
  <si>
    <t xml:space="preserve"> - ул.Доблести, д.7, корп.1</t>
  </si>
  <si>
    <t xml:space="preserve"> - ул.Доблести, д.7, корп.2</t>
  </si>
  <si>
    <t>Итого февраль</t>
  </si>
  <si>
    <t>Итого март</t>
  </si>
  <si>
    <t>ИТОГО I квартал</t>
  </si>
  <si>
    <t>Итого апрель</t>
  </si>
  <si>
    <t>Итого май</t>
  </si>
  <si>
    <t>Итого июнь</t>
  </si>
  <si>
    <t>Итого II квартал</t>
  </si>
  <si>
    <t>Итого I полугодие</t>
  </si>
  <si>
    <t>Итого июль</t>
  </si>
  <si>
    <t>Итого за 2015 год</t>
  </si>
  <si>
    <t>Итого за 3 кв 2015</t>
  </si>
  <si>
    <t xml:space="preserve">Итого за сентябрь </t>
  </si>
  <si>
    <t>Итого за август</t>
  </si>
  <si>
    <t>Итого за 9 мес</t>
  </si>
  <si>
    <t>итог за 4 кв 2015</t>
  </si>
  <si>
    <t xml:space="preserve">Итого за октябрь </t>
  </si>
  <si>
    <t>Итого за ноябрь</t>
  </si>
  <si>
    <t>Итого за декабрь</t>
  </si>
  <si>
    <t>перевыполнение</t>
  </si>
  <si>
    <t>ул.Доблести, д.7, корп.1 и 2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</si>
</sst>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horizontal="left"/>
    </xf>
    <xf numFmtId="0" fontId="3" fillId="0" borderId="0">
      <alignment horizontal="left"/>
    </xf>
    <xf numFmtId="0" fontId="9" fillId="0" borderId="0"/>
  </cellStyleXfs>
  <cellXfs count="5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14" fontId="0" fillId="2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4" fillId="4" borderId="1" xfId="1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 vertical="top"/>
    </xf>
    <xf numFmtId="0" fontId="7" fillId="4" borderId="1" xfId="1" applyFont="1" applyFill="1" applyBorder="1" applyAlignment="1">
      <alignment horizontal="center" vertical="top"/>
    </xf>
    <xf numFmtId="14" fontId="4" fillId="4" borderId="1" xfId="1" applyNumberFormat="1" applyFont="1" applyFill="1" applyBorder="1" applyAlignment="1">
      <alignment wrapText="1"/>
    </xf>
    <xf numFmtId="0" fontId="7" fillId="3" borderId="1" xfId="1" applyFont="1" applyFill="1" applyBorder="1" applyAlignment="1">
      <alignment horizontal="center" vertical="top"/>
    </xf>
    <xf numFmtId="0" fontId="8" fillId="3" borderId="1" xfId="1" applyFont="1" applyFill="1" applyBorder="1" applyAlignment="1">
      <alignment vertical="top" wrapText="1"/>
    </xf>
    <xf numFmtId="0" fontId="8" fillId="3" borderId="1" xfId="1" applyFont="1" applyFill="1" applyBorder="1" applyAlignment="1">
      <alignment wrapText="1"/>
    </xf>
    <xf numFmtId="0" fontId="4" fillId="3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 vertical="top"/>
    </xf>
    <xf numFmtId="14" fontId="4" fillId="0" borderId="1" xfId="1" applyNumberFormat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8" fillId="3" borderId="1" xfId="1" applyFont="1" applyFill="1" applyBorder="1" applyAlignment="1">
      <alignment vertical="center" wrapText="1"/>
    </xf>
    <xf numFmtId="0" fontId="1" fillId="0" borderId="0" xfId="0" applyFont="1"/>
    <xf numFmtId="0" fontId="7" fillId="0" borderId="1" xfId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4" fontId="4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4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vertical="top" wrapText="1"/>
    </xf>
    <xf numFmtId="0" fontId="0" fillId="0" borderId="0" xfId="0" applyFill="1"/>
    <xf numFmtId="0" fontId="7" fillId="2" borderId="1" xfId="1" applyFont="1" applyFill="1" applyBorder="1" applyAlignment="1">
      <alignment horizontal="center" vertical="top"/>
    </xf>
    <xf numFmtId="14" fontId="4" fillId="2" borderId="1" xfId="1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/>
    </xf>
    <xf numFmtId="0" fontId="8" fillId="0" borderId="1" xfId="1" applyFont="1" applyBorder="1" applyAlignment="1">
      <alignment vertical="top" wrapText="1"/>
    </xf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horizontal="center"/>
    </xf>
    <xf numFmtId="44" fontId="0" fillId="0" borderId="0" xfId="0" applyNumberFormat="1" applyFill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6" sqref="F16"/>
    </sheetView>
  </sheetViews>
  <sheetFormatPr defaultRowHeight="15"/>
  <cols>
    <col min="1" max="1" width="3.7109375" customWidth="1"/>
    <col min="2" max="2" width="28.42578125" customWidth="1"/>
    <col min="3" max="3" width="26.42578125" customWidth="1"/>
    <col min="4" max="4" width="12.5703125" customWidth="1"/>
    <col min="5" max="5" width="15.7109375" style="40" customWidth="1"/>
  </cols>
  <sheetData>
    <row r="1" spans="1:5">
      <c r="B1" s="45"/>
    </row>
    <row r="2" spans="1:5" ht="18.75">
      <c r="A2" s="1" t="s">
        <v>0</v>
      </c>
    </row>
    <row r="3" spans="1:5" ht="18.75">
      <c r="A3" s="1" t="s">
        <v>1</v>
      </c>
    </row>
    <row r="4" spans="1:5" s="4" customFormat="1" ht="30">
      <c r="A4" s="2"/>
      <c r="B4" s="2" t="s">
        <v>2</v>
      </c>
      <c r="C4" s="2" t="s">
        <v>3</v>
      </c>
      <c r="D4" s="2" t="s">
        <v>4</v>
      </c>
      <c r="E4" s="3" t="s">
        <v>5</v>
      </c>
    </row>
    <row r="5" spans="1:5" ht="25.5">
      <c r="A5" s="5"/>
      <c r="B5" s="44" t="s">
        <v>6</v>
      </c>
      <c r="C5" s="7" t="s">
        <v>7</v>
      </c>
      <c r="D5" s="8">
        <v>42035</v>
      </c>
      <c r="E5" s="46">
        <v>69357.73</v>
      </c>
    </row>
    <row r="6" spans="1:5">
      <c r="A6" s="5"/>
      <c r="B6" s="6" t="s">
        <v>6</v>
      </c>
      <c r="C6" s="9" t="s">
        <v>8</v>
      </c>
      <c r="D6" s="5"/>
      <c r="E6" s="47">
        <v>28822.84</v>
      </c>
    </row>
    <row r="7" spans="1:5">
      <c r="A7" s="5"/>
      <c r="B7" s="6" t="s">
        <v>6</v>
      </c>
      <c r="C7" s="9" t="s">
        <v>9</v>
      </c>
      <c r="D7" s="5"/>
      <c r="E7" s="47">
        <v>40534.89</v>
      </c>
    </row>
    <row r="8" spans="1:5" ht="25.5">
      <c r="A8" s="5"/>
      <c r="B8" s="44" t="s">
        <v>10</v>
      </c>
      <c r="C8" s="7" t="s">
        <v>7</v>
      </c>
      <c r="D8" s="8">
        <v>42035</v>
      </c>
      <c r="E8" s="33">
        <v>13928.53</v>
      </c>
    </row>
    <row r="9" spans="1:5">
      <c r="A9" s="5"/>
      <c r="B9" s="6" t="s">
        <v>10</v>
      </c>
      <c r="C9" s="9" t="s">
        <v>8</v>
      </c>
      <c r="D9" s="5"/>
      <c r="E9" s="47">
        <v>5524.57</v>
      </c>
    </row>
    <row r="10" spans="1:5">
      <c r="A10" s="5"/>
      <c r="B10" s="6" t="s">
        <v>10</v>
      </c>
      <c r="C10" s="9" t="s">
        <v>9</v>
      </c>
      <c r="D10" s="5"/>
      <c r="E10" s="47">
        <v>8403.9599999999991</v>
      </c>
    </row>
    <row r="11" spans="1:5">
      <c r="A11" s="5"/>
      <c r="B11" s="6" t="s">
        <v>11</v>
      </c>
      <c r="C11" s="7" t="s">
        <v>7</v>
      </c>
      <c r="D11" s="8">
        <v>42035</v>
      </c>
      <c r="E11" s="33">
        <v>40513.35</v>
      </c>
    </row>
    <row r="12" spans="1:5">
      <c r="A12" s="5"/>
      <c r="B12" s="6" t="s">
        <v>11</v>
      </c>
      <c r="C12" s="9" t="s">
        <v>8</v>
      </c>
      <c r="D12" s="5"/>
      <c r="E12" s="47">
        <v>6774.34</v>
      </c>
    </row>
    <row r="13" spans="1:5">
      <c r="A13" s="5"/>
      <c r="B13" s="6" t="s">
        <v>11</v>
      </c>
      <c r="C13" s="9" t="s">
        <v>9</v>
      </c>
      <c r="D13" s="5"/>
      <c r="E13" s="47">
        <v>33739.01</v>
      </c>
    </row>
    <row r="14" spans="1:5">
      <c r="A14" s="11"/>
      <c r="B14" s="12" t="s">
        <v>12</v>
      </c>
      <c r="C14" s="11"/>
      <c r="D14" s="11"/>
      <c r="E14" s="33">
        <f>E5+E8+E11</f>
        <v>123799.60999999999</v>
      </c>
    </row>
    <row r="15" spans="1:5" s="15" customFormat="1">
      <c r="A15" s="13"/>
      <c r="B15" s="6" t="s">
        <v>6</v>
      </c>
      <c r="C15" s="7" t="s">
        <v>7</v>
      </c>
      <c r="D15" s="14" t="s">
        <v>13</v>
      </c>
      <c r="E15" s="43">
        <v>82892.3</v>
      </c>
    </row>
    <row r="16" spans="1:5">
      <c r="A16" s="5"/>
      <c r="B16" s="6" t="s">
        <v>6</v>
      </c>
      <c r="C16" s="9" t="s">
        <v>8</v>
      </c>
      <c r="D16" s="10"/>
      <c r="E16" s="47" t="s">
        <v>13</v>
      </c>
    </row>
    <row r="17" spans="1:5">
      <c r="A17" s="5"/>
      <c r="B17" s="6" t="s">
        <v>6</v>
      </c>
      <c r="C17" s="9" t="s">
        <v>9</v>
      </c>
      <c r="D17" s="10"/>
      <c r="E17" s="48">
        <v>82892.3</v>
      </c>
    </row>
    <row r="18" spans="1:5">
      <c r="A18" s="5"/>
      <c r="B18" s="6" t="s">
        <v>10</v>
      </c>
      <c r="C18" s="7" t="s">
        <v>7</v>
      </c>
      <c r="D18" s="10" t="s">
        <v>13</v>
      </c>
      <c r="E18" s="43">
        <v>19067.8</v>
      </c>
    </row>
    <row r="19" spans="1:5">
      <c r="A19" s="5"/>
      <c r="B19" s="6" t="s">
        <v>10</v>
      </c>
      <c r="C19" s="9" t="s">
        <v>8</v>
      </c>
      <c r="D19" s="10"/>
      <c r="E19" s="47">
        <v>6355.93</v>
      </c>
    </row>
    <row r="20" spans="1:5">
      <c r="A20" s="5"/>
      <c r="B20" s="6" t="s">
        <v>10</v>
      </c>
      <c r="C20" s="9" t="s">
        <v>9</v>
      </c>
      <c r="D20" s="10"/>
      <c r="E20" s="47">
        <v>12711.87</v>
      </c>
    </row>
    <row r="21" spans="1:5">
      <c r="A21" s="5"/>
      <c r="B21" s="6" t="s">
        <v>11</v>
      </c>
      <c r="C21" s="7" t="s">
        <v>7</v>
      </c>
      <c r="D21" s="10" t="s">
        <v>13</v>
      </c>
      <c r="E21" s="43">
        <v>11184.5</v>
      </c>
    </row>
    <row r="22" spans="1:5">
      <c r="A22" s="5"/>
      <c r="B22" s="6" t="s">
        <v>11</v>
      </c>
      <c r="C22" s="9" t="s">
        <v>8</v>
      </c>
      <c r="D22" s="5"/>
      <c r="E22" s="47" t="s">
        <v>13</v>
      </c>
    </row>
    <row r="23" spans="1:5">
      <c r="A23" s="5"/>
      <c r="B23" s="6" t="s">
        <v>11</v>
      </c>
      <c r="C23" s="9" t="s">
        <v>9</v>
      </c>
      <c r="D23" s="5"/>
      <c r="E23" s="48">
        <v>11184.5</v>
      </c>
    </row>
    <row r="24" spans="1:5">
      <c r="A24" s="11"/>
      <c r="B24" s="12" t="s">
        <v>16</v>
      </c>
      <c r="C24" s="11"/>
      <c r="D24" s="11"/>
      <c r="E24" s="43">
        <f>E15+E18+E21</f>
        <v>113144.6</v>
      </c>
    </row>
    <row r="25" spans="1:5" s="15" customFormat="1">
      <c r="A25" s="13"/>
      <c r="B25" s="6" t="s">
        <v>6</v>
      </c>
      <c r="C25" s="7" t="s">
        <v>7</v>
      </c>
      <c r="D25" s="16">
        <v>42094</v>
      </c>
      <c r="E25" s="33">
        <v>69481.350000000006</v>
      </c>
    </row>
    <row r="26" spans="1:5">
      <c r="A26" s="5"/>
      <c r="B26" s="6" t="s">
        <v>6</v>
      </c>
      <c r="C26" s="9" t="s">
        <v>8</v>
      </c>
      <c r="D26" s="10"/>
      <c r="E26" s="47">
        <v>2396.98</v>
      </c>
    </row>
    <row r="27" spans="1:5">
      <c r="A27" s="5"/>
      <c r="B27" s="6" t="s">
        <v>6</v>
      </c>
      <c r="C27" s="9" t="s">
        <v>9</v>
      </c>
      <c r="D27" s="10"/>
      <c r="E27" s="47">
        <v>67084.37</v>
      </c>
    </row>
    <row r="28" spans="1:5">
      <c r="A28" s="5"/>
      <c r="B28" s="6" t="s">
        <v>10</v>
      </c>
      <c r="C28" s="7" t="s">
        <v>7</v>
      </c>
      <c r="D28" s="8">
        <v>42094</v>
      </c>
      <c r="E28" s="33">
        <v>3738.08</v>
      </c>
    </row>
    <row r="29" spans="1:5">
      <c r="A29" s="5"/>
      <c r="B29" s="6" t="s">
        <v>10</v>
      </c>
      <c r="C29" s="9" t="s">
        <v>8</v>
      </c>
      <c r="D29" s="10"/>
      <c r="E29" s="47">
        <v>747.61</v>
      </c>
    </row>
    <row r="30" spans="1:5">
      <c r="A30" s="5"/>
      <c r="B30" s="6" t="s">
        <v>10</v>
      </c>
      <c r="C30" s="9" t="s">
        <v>9</v>
      </c>
      <c r="D30" s="10"/>
      <c r="E30" s="47">
        <v>2990.47</v>
      </c>
    </row>
    <row r="31" spans="1:5">
      <c r="A31" s="5"/>
      <c r="B31" s="6" t="s">
        <v>11</v>
      </c>
      <c r="C31" s="7" t="s">
        <v>7</v>
      </c>
      <c r="D31" s="8">
        <v>42094</v>
      </c>
      <c r="E31" s="33">
        <v>40428.46</v>
      </c>
    </row>
    <row r="32" spans="1:5">
      <c r="A32" s="5"/>
      <c r="B32" s="6" t="s">
        <v>11</v>
      </c>
      <c r="C32" s="9" t="s">
        <v>8</v>
      </c>
      <c r="D32" s="10"/>
      <c r="E32" s="47">
        <v>10386.58</v>
      </c>
    </row>
    <row r="33" spans="1:5">
      <c r="A33" s="5"/>
      <c r="B33" s="6" t="s">
        <v>11</v>
      </c>
      <c r="C33" s="9" t="s">
        <v>9</v>
      </c>
      <c r="D33" s="10"/>
      <c r="E33" s="47">
        <v>30041.88</v>
      </c>
    </row>
    <row r="34" spans="1:5">
      <c r="A34" s="11"/>
      <c r="B34" s="12" t="s">
        <v>17</v>
      </c>
      <c r="C34" s="11"/>
      <c r="D34" s="11"/>
      <c r="E34" s="33">
        <f>E25+E28+E31</f>
        <v>113647.89000000001</v>
      </c>
    </row>
    <row r="35" spans="1:5">
      <c r="A35" s="11"/>
      <c r="B35" s="12" t="s">
        <v>18</v>
      </c>
      <c r="C35" s="11"/>
      <c r="D35" s="11"/>
      <c r="E35" s="43">
        <f>E14+E34+E24</f>
        <v>350592.1</v>
      </c>
    </row>
    <row r="36" spans="1:5" s="15" customFormat="1">
      <c r="A36" s="13"/>
      <c r="B36" s="6" t="s">
        <v>6</v>
      </c>
      <c r="C36" s="7" t="s">
        <v>7</v>
      </c>
      <c r="D36" s="16">
        <v>42124</v>
      </c>
      <c r="E36" s="33">
        <v>128977.47</v>
      </c>
    </row>
    <row r="37" spans="1:5">
      <c r="A37" s="5"/>
      <c r="B37" s="6" t="s">
        <v>6</v>
      </c>
      <c r="C37" s="9" t="s">
        <v>8</v>
      </c>
      <c r="D37" s="10"/>
      <c r="E37" s="47">
        <v>47762.67</v>
      </c>
    </row>
    <row r="38" spans="1:5">
      <c r="A38" s="5"/>
      <c r="B38" s="6" t="s">
        <v>6</v>
      </c>
      <c r="C38" s="9" t="s">
        <v>9</v>
      </c>
      <c r="D38" s="10"/>
      <c r="E38" s="48">
        <v>81214.8</v>
      </c>
    </row>
    <row r="39" spans="1:5">
      <c r="A39" s="5"/>
      <c r="B39" s="6" t="s">
        <v>10</v>
      </c>
      <c r="C39" s="7" t="s">
        <v>7</v>
      </c>
      <c r="D39" s="8">
        <v>42124</v>
      </c>
      <c r="E39" s="33">
        <v>617.04999999999995</v>
      </c>
    </row>
    <row r="40" spans="1:5">
      <c r="A40" s="5"/>
      <c r="B40" s="6" t="s">
        <v>10</v>
      </c>
      <c r="C40" s="9" t="s">
        <v>8</v>
      </c>
      <c r="D40" s="10"/>
      <c r="E40" s="47">
        <v>617.04999999999995</v>
      </c>
    </row>
    <row r="41" spans="1:5">
      <c r="A41" s="5"/>
      <c r="B41" s="6" t="s">
        <v>10</v>
      </c>
      <c r="C41" s="9" t="s">
        <v>9</v>
      </c>
      <c r="D41" s="10"/>
      <c r="E41" s="47" t="s">
        <v>13</v>
      </c>
    </row>
    <row r="42" spans="1:5">
      <c r="A42" s="5"/>
      <c r="B42" s="6" t="s">
        <v>11</v>
      </c>
      <c r="C42" s="7" t="s">
        <v>7</v>
      </c>
      <c r="D42" s="8">
        <v>42124</v>
      </c>
      <c r="E42" s="33">
        <v>12571.37</v>
      </c>
    </row>
    <row r="43" spans="1:5">
      <c r="A43" s="5"/>
      <c r="B43" s="6" t="s">
        <v>11</v>
      </c>
      <c r="C43" s="9" t="s">
        <v>8</v>
      </c>
      <c r="D43" s="10"/>
      <c r="E43" s="47">
        <v>1594.24</v>
      </c>
    </row>
    <row r="44" spans="1:5">
      <c r="A44" s="5"/>
      <c r="B44" s="6" t="s">
        <v>11</v>
      </c>
      <c r="C44" s="9" t="s">
        <v>9</v>
      </c>
      <c r="D44" s="10"/>
      <c r="E44" s="47">
        <v>10977.13</v>
      </c>
    </row>
    <row r="45" spans="1:5">
      <c r="A45" s="11"/>
      <c r="B45" s="12" t="s">
        <v>19</v>
      </c>
      <c r="C45" s="11"/>
      <c r="D45" s="11"/>
      <c r="E45" s="33">
        <f>E36+E39+E42</f>
        <v>142165.89000000001</v>
      </c>
    </row>
    <row r="46" spans="1:5" s="15" customFormat="1">
      <c r="A46" s="13"/>
      <c r="B46" s="6" t="s">
        <v>6</v>
      </c>
      <c r="C46" s="7" t="s">
        <v>7</v>
      </c>
      <c r="D46" s="16">
        <v>42155</v>
      </c>
      <c r="E46" s="33">
        <f>E47+E48</f>
        <v>127302.76000000001</v>
      </c>
    </row>
    <row r="47" spans="1:5">
      <c r="A47" s="5"/>
      <c r="B47" s="6" t="s">
        <v>6</v>
      </c>
      <c r="C47" s="9" t="s">
        <v>8</v>
      </c>
      <c r="D47" s="10"/>
      <c r="E47" s="47">
        <f>17343.88</f>
        <v>17343.88</v>
      </c>
    </row>
    <row r="48" spans="1:5">
      <c r="A48" s="5"/>
      <c r="B48" s="6" t="s">
        <v>6</v>
      </c>
      <c r="C48" s="9" t="s">
        <v>9</v>
      </c>
      <c r="D48" s="10"/>
      <c r="E48" s="47">
        <f>38486.73+1577.19+69894.96</f>
        <v>109958.88</v>
      </c>
    </row>
    <row r="49" spans="1:5">
      <c r="A49" s="5"/>
      <c r="B49" s="6" t="s">
        <v>10</v>
      </c>
      <c r="C49" s="7" t="s">
        <v>7</v>
      </c>
      <c r="D49" s="8">
        <v>42155</v>
      </c>
      <c r="E49" s="33">
        <f>E50+E51</f>
        <v>7760.9500000000007</v>
      </c>
    </row>
    <row r="50" spans="1:5">
      <c r="A50" s="5"/>
      <c r="B50" s="6" t="s">
        <v>10</v>
      </c>
      <c r="C50" s="9" t="s">
        <v>8</v>
      </c>
      <c r="D50" s="10"/>
      <c r="E50" s="47">
        <f>2705.26+1234.08</f>
        <v>3939.34</v>
      </c>
    </row>
    <row r="51" spans="1:5">
      <c r="A51" s="5"/>
      <c r="B51" s="6" t="s">
        <v>10</v>
      </c>
      <c r="C51" s="9" t="s">
        <v>9</v>
      </c>
      <c r="D51" s="10"/>
      <c r="E51" s="47">
        <f>2587.53+1234.08</f>
        <v>3821.61</v>
      </c>
    </row>
    <row r="52" spans="1:5">
      <c r="A52" s="5"/>
      <c r="B52" s="6" t="s">
        <v>11</v>
      </c>
      <c r="C52" s="7" t="s">
        <v>7</v>
      </c>
      <c r="D52" s="8">
        <v>42155</v>
      </c>
      <c r="E52" s="33">
        <f>E53+E54</f>
        <v>8460.83</v>
      </c>
    </row>
    <row r="53" spans="1:5">
      <c r="A53" s="5"/>
      <c r="B53" s="6" t="s">
        <v>11</v>
      </c>
      <c r="C53" s="9" t="s">
        <v>8</v>
      </c>
      <c r="D53" s="10"/>
      <c r="E53" s="47">
        <f>1203.97</f>
        <v>1203.97</v>
      </c>
    </row>
    <row r="54" spans="1:5">
      <c r="A54" s="5"/>
      <c r="B54" s="6" t="s">
        <v>11</v>
      </c>
      <c r="C54" s="9" t="s">
        <v>9</v>
      </c>
      <c r="D54" s="5"/>
      <c r="E54" s="47">
        <f>2394.36+4862.5</f>
        <v>7256.8600000000006</v>
      </c>
    </row>
    <row r="55" spans="1:5">
      <c r="A55" s="11"/>
      <c r="B55" s="12" t="s">
        <v>20</v>
      </c>
      <c r="C55" s="11"/>
      <c r="D55" s="11"/>
      <c r="E55" s="33">
        <f>E46+E49+E52</f>
        <v>143524.54</v>
      </c>
    </row>
    <row r="56" spans="1:5" s="15" customFormat="1">
      <c r="A56" s="13"/>
      <c r="B56" s="6" t="s">
        <v>6</v>
      </c>
      <c r="C56" s="7" t="s">
        <v>7</v>
      </c>
      <c r="D56" s="16">
        <v>42185</v>
      </c>
      <c r="E56" s="43">
        <f>E57+E58</f>
        <v>84611.64</v>
      </c>
    </row>
    <row r="57" spans="1:5">
      <c r="A57" s="17"/>
      <c r="B57" s="6" t="s">
        <v>6</v>
      </c>
      <c r="C57" s="9" t="s">
        <v>8</v>
      </c>
      <c r="D57" s="18"/>
      <c r="E57" s="48">
        <f>3403.84+1194.86+34007.58</f>
        <v>38606.28</v>
      </c>
    </row>
    <row r="58" spans="1:5">
      <c r="A58" s="17"/>
      <c r="B58" s="6" t="s">
        <v>6</v>
      </c>
      <c r="C58" s="9" t="s">
        <v>9</v>
      </c>
      <c r="D58" s="18"/>
      <c r="E58" s="47">
        <f>3553.96+8443.82+34007.58</f>
        <v>46005.36</v>
      </c>
    </row>
    <row r="59" spans="1:5">
      <c r="A59" s="17"/>
      <c r="B59" s="6" t="s">
        <v>10</v>
      </c>
      <c r="C59" s="7" t="s">
        <v>7</v>
      </c>
      <c r="D59" s="18">
        <v>42185</v>
      </c>
      <c r="E59" s="33">
        <f>E60+E61</f>
        <v>15505.100000000002</v>
      </c>
    </row>
    <row r="60" spans="1:5">
      <c r="A60" s="19"/>
      <c r="B60" s="6" t="s">
        <v>10</v>
      </c>
      <c r="C60" s="9" t="s">
        <v>8</v>
      </c>
      <c r="D60" s="18"/>
      <c r="E60" s="47">
        <f>4514.57+617.04</f>
        <v>5131.6099999999997</v>
      </c>
    </row>
    <row r="61" spans="1:5">
      <c r="A61" s="19"/>
      <c r="B61" s="6" t="s">
        <v>10</v>
      </c>
      <c r="C61" s="9" t="s">
        <v>9</v>
      </c>
      <c r="D61" s="18"/>
      <c r="E61" s="47">
        <f>9756.45+617.04</f>
        <v>10373.490000000002</v>
      </c>
    </row>
    <row r="62" spans="1:5">
      <c r="A62" s="19"/>
      <c r="B62" s="6" t="s">
        <v>11</v>
      </c>
      <c r="C62" s="7" t="s">
        <v>7</v>
      </c>
      <c r="D62" s="18">
        <v>42185</v>
      </c>
      <c r="E62" s="33">
        <f>E63+E64</f>
        <v>55715.78</v>
      </c>
    </row>
    <row r="63" spans="1:5">
      <c r="A63" s="20"/>
      <c r="B63" s="6" t="s">
        <v>11</v>
      </c>
      <c r="C63" s="9" t="s">
        <v>8</v>
      </c>
      <c r="D63" s="21"/>
      <c r="E63" s="47">
        <f>3056.75+14587.3+453.2</f>
        <v>18097.25</v>
      </c>
    </row>
    <row r="64" spans="1:5">
      <c r="A64" s="20"/>
      <c r="B64" s="6" t="s">
        <v>11</v>
      </c>
      <c r="C64" s="9" t="s">
        <v>9</v>
      </c>
      <c r="D64" s="21"/>
      <c r="E64" s="47">
        <f>29174.58+1048.41+7395.54</f>
        <v>37618.53</v>
      </c>
    </row>
    <row r="65" spans="1:5">
      <c r="A65" s="22"/>
      <c r="B65" s="23" t="s">
        <v>21</v>
      </c>
      <c r="C65" s="24"/>
      <c r="D65" s="24"/>
      <c r="E65" s="43">
        <f>E56+E59+E62</f>
        <v>155832.52000000002</v>
      </c>
    </row>
    <row r="66" spans="1:5">
      <c r="A66" s="22"/>
      <c r="B66" s="23" t="s">
        <v>22</v>
      </c>
      <c r="C66" s="25"/>
      <c r="D66" s="25"/>
      <c r="E66" s="43">
        <f>E45+E55+E65</f>
        <v>441522.95000000007</v>
      </c>
    </row>
    <row r="67" spans="1:5">
      <c r="A67" s="22"/>
      <c r="B67" s="23" t="s">
        <v>23</v>
      </c>
      <c r="C67" s="25"/>
      <c r="D67" s="25"/>
      <c r="E67" s="43">
        <f>E35+E66</f>
        <v>792115.05</v>
      </c>
    </row>
    <row r="68" spans="1:5">
      <c r="A68" s="26"/>
      <c r="B68" s="6" t="s">
        <v>6</v>
      </c>
      <c r="C68" s="7" t="s">
        <v>7</v>
      </c>
      <c r="D68" s="18">
        <v>42216</v>
      </c>
      <c r="E68" s="33">
        <f>E69+E70</f>
        <v>40692.450000000004</v>
      </c>
    </row>
    <row r="69" spans="1:5">
      <c r="A69" s="26"/>
      <c r="B69" s="6" t="s">
        <v>6</v>
      </c>
      <c r="C69" s="9" t="s">
        <v>8</v>
      </c>
      <c r="D69" s="18"/>
      <c r="E69" s="47">
        <v>0</v>
      </c>
    </row>
    <row r="70" spans="1:5">
      <c r="A70" s="26"/>
      <c r="B70" s="6" t="s">
        <v>6</v>
      </c>
      <c r="C70" s="9" t="s">
        <v>9</v>
      </c>
      <c r="D70" s="18"/>
      <c r="E70" s="47">
        <f>967.55+39724.9</f>
        <v>40692.450000000004</v>
      </c>
    </row>
    <row r="71" spans="1:5" ht="16.5" customHeight="1">
      <c r="A71" s="26"/>
      <c r="B71" s="6" t="s">
        <v>10</v>
      </c>
      <c r="C71" s="7" t="s">
        <v>7</v>
      </c>
      <c r="D71" s="18">
        <v>42216</v>
      </c>
      <c r="E71" s="33">
        <f>E72+E73</f>
        <v>61788.37999999999</v>
      </c>
    </row>
    <row r="72" spans="1:5" ht="16.5" customHeight="1">
      <c r="A72" s="26"/>
      <c r="B72" s="6" t="s">
        <v>10</v>
      </c>
      <c r="C72" s="9" t="s">
        <v>8</v>
      </c>
      <c r="D72" s="18"/>
      <c r="E72" s="47">
        <f>58695.77+711.52</f>
        <v>59407.289999999994</v>
      </c>
    </row>
    <row r="73" spans="1:5" ht="13.5" customHeight="1">
      <c r="A73" s="26"/>
      <c r="B73" s="6" t="s">
        <v>10</v>
      </c>
      <c r="C73" s="9" t="s">
        <v>9</v>
      </c>
      <c r="D73" s="18"/>
      <c r="E73" s="47">
        <f>2381.09</f>
        <v>2381.09</v>
      </c>
    </row>
    <row r="74" spans="1:5">
      <c r="A74" s="26"/>
      <c r="B74" s="6" t="s">
        <v>11</v>
      </c>
      <c r="C74" s="7" t="s">
        <v>7</v>
      </c>
      <c r="D74" s="27">
        <v>42216</v>
      </c>
      <c r="E74" s="33">
        <f>E75+E76</f>
        <v>46097.83</v>
      </c>
    </row>
    <row r="75" spans="1:5">
      <c r="A75" s="26"/>
      <c r="B75" s="6" t="s">
        <v>11</v>
      </c>
      <c r="C75" s="9" t="s">
        <v>8</v>
      </c>
      <c r="D75" s="28"/>
      <c r="E75" s="47">
        <f>3388.82+519.6+2434.3</f>
        <v>6342.72</v>
      </c>
    </row>
    <row r="76" spans="1:5">
      <c r="A76" s="26"/>
      <c r="B76" s="6" t="s">
        <v>11</v>
      </c>
      <c r="C76" s="9" t="s">
        <v>9</v>
      </c>
      <c r="D76" s="29"/>
      <c r="E76" s="47">
        <f>770.2+15706.3+22937.2+341.41</f>
        <v>39755.11</v>
      </c>
    </row>
    <row r="77" spans="1:5">
      <c r="A77" s="22"/>
      <c r="B77" s="23" t="s">
        <v>24</v>
      </c>
      <c r="C77" s="24"/>
      <c r="D77" s="24"/>
      <c r="E77" s="33">
        <f>E68+E71+E74</f>
        <v>148578.65999999997</v>
      </c>
    </row>
    <row r="78" spans="1:5">
      <c r="A78" s="32"/>
      <c r="B78" s="39" t="s">
        <v>6</v>
      </c>
      <c r="C78" s="34" t="s">
        <v>7</v>
      </c>
      <c r="D78" s="35">
        <v>42247</v>
      </c>
      <c r="E78" s="33">
        <f>E79+E80</f>
        <v>39387.61</v>
      </c>
    </row>
    <row r="79" spans="1:5">
      <c r="A79" s="32"/>
      <c r="B79" s="39" t="s">
        <v>6</v>
      </c>
      <c r="C79" s="9" t="s">
        <v>8</v>
      </c>
      <c r="D79" s="37"/>
      <c r="E79" s="33">
        <f>8437.94</f>
        <v>8437.94</v>
      </c>
    </row>
    <row r="80" spans="1:5">
      <c r="A80" s="32"/>
      <c r="B80" s="39" t="s">
        <v>6</v>
      </c>
      <c r="C80" s="9" t="s">
        <v>9</v>
      </c>
      <c r="D80" s="37"/>
      <c r="E80" s="33">
        <f>30949.67</f>
        <v>30949.67</v>
      </c>
    </row>
    <row r="81" spans="1:5">
      <c r="A81" s="32"/>
      <c r="B81" s="39" t="s">
        <v>10</v>
      </c>
      <c r="C81" s="34" t="s">
        <v>7</v>
      </c>
      <c r="D81" s="35">
        <v>42247</v>
      </c>
      <c r="E81" s="33">
        <f>E82+E83</f>
        <v>41885.519999999997</v>
      </c>
    </row>
    <row r="82" spans="1:5">
      <c r="A82" s="32"/>
      <c r="B82" s="39" t="s">
        <v>10</v>
      </c>
      <c r="C82" s="9" t="s">
        <v>8</v>
      </c>
      <c r="D82" s="37"/>
      <c r="E82" s="33">
        <f>8133.89</f>
        <v>8133.89</v>
      </c>
    </row>
    <row r="83" spans="1:5">
      <c r="A83" s="32"/>
      <c r="B83" s="39" t="s">
        <v>10</v>
      </c>
      <c r="C83" s="9" t="s">
        <v>9</v>
      </c>
      <c r="D83" s="37"/>
      <c r="E83" s="33">
        <f>33751.63</f>
        <v>33751.629999999997</v>
      </c>
    </row>
    <row r="84" spans="1:5">
      <c r="A84" s="32"/>
      <c r="B84" s="39" t="s">
        <v>11</v>
      </c>
      <c r="C84" s="34" t="s">
        <v>7</v>
      </c>
      <c r="D84" s="35">
        <v>42247</v>
      </c>
      <c r="E84" s="33">
        <f>E85+E86</f>
        <v>69521.39</v>
      </c>
    </row>
    <row r="85" spans="1:5">
      <c r="A85" s="32"/>
      <c r="B85" s="39" t="s">
        <v>11</v>
      </c>
      <c r="C85" s="9" t="s">
        <v>8</v>
      </c>
      <c r="D85" s="38"/>
      <c r="E85" s="33">
        <v>0</v>
      </c>
    </row>
    <row r="86" spans="1:5">
      <c r="A86" s="32"/>
      <c r="B86" s="39" t="s">
        <v>11</v>
      </c>
      <c r="C86" s="9" t="s">
        <v>9</v>
      </c>
      <c r="D86" s="38"/>
      <c r="E86" s="33">
        <f>826.39+68695</f>
        <v>69521.39</v>
      </c>
    </row>
    <row r="87" spans="1:5">
      <c r="A87" s="22"/>
      <c r="B87" s="23" t="s">
        <v>28</v>
      </c>
      <c r="C87" s="24"/>
      <c r="D87" s="24"/>
      <c r="E87" s="33">
        <f>E78+E81+E84</f>
        <v>150794.52000000002</v>
      </c>
    </row>
    <row r="88" spans="1:5">
      <c r="A88" s="32"/>
      <c r="B88" s="39" t="s">
        <v>6</v>
      </c>
      <c r="C88" s="34" t="s">
        <v>7</v>
      </c>
      <c r="D88" s="35">
        <v>42277</v>
      </c>
      <c r="E88" s="33">
        <f>E89+E90</f>
        <v>90902.91</v>
      </c>
    </row>
    <row r="89" spans="1:5">
      <c r="A89" s="32"/>
      <c r="B89" s="39" t="s">
        <v>6</v>
      </c>
      <c r="C89" s="9" t="s">
        <v>8</v>
      </c>
      <c r="D89" s="37"/>
      <c r="E89" s="33">
        <f>7568.56+37179.35</f>
        <v>44747.909999999996</v>
      </c>
    </row>
    <row r="90" spans="1:5">
      <c r="A90" s="32"/>
      <c r="B90" s="39" t="s">
        <v>6</v>
      </c>
      <c r="C90" s="9" t="s">
        <v>9</v>
      </c>
      <c r="D90" s="37"/>
      <c r="E90" s="33">
        <f>1909.62+7066.03+37179.35</f>
        <v>46155</v>
      </c>
    </row>
    <row r="91" spans="1:5">
      <c r="A91" s="32"/>
      <c r="B91" s="39" t="s">
        <v>10</v>
      </c>
      <c r="C91" s="34" t="s">
        <v>7</v>
      </c>
      <c r="D91" s="35">
        <v>42277</v>
      </c>
      <c r="E91" s="33">
        <f>E92+E93</f>
        <v>55322.32</v>
      </c>
    </row>
    <row r="92" spans="1:5">
      <c r="A92" s="32"/>
      <c r="B92" s="39" t="s">
        <v>10</v>
      </c>
      <c r="C92" s="9" t="s">
        <v>8</v>
      </c>
      <c r="D92" s="37"/>
      <c r="E92" s="33">
        <f>3711.86</f>
        <v>3711.86</v>
      </c>
    </row>
    <row r="93" spans="1:5">
      <c r="A93" s="32"/>
      <c r="B93" s="39" t="s">
        <v>10</v>
      </c>
      <c r="C93" s="9" t="s">
        <v>9</v>
      </c>
      <c r="D93" s="37"/>
      <c r="E93" s="33">
        <f>51610.46</f>
        <v>51610.46</v>
      </c>
    </row>
    <row r="94" spans="1:5">
      <c r="A94" s="32"/>
      <c r="B94" s="39" t="s">
        <v>11</v>
      </c>
      <c r="C94" s="34" t="s">
        <v>7</v>
      </c>
      <c r="D94" s="35">
        <v>42277</v>
      </c>
      <c r="E94" s="33">
        <f>E95+E96</f>
        <v>1303.49</v>
      </c>
    </row>
    <row r="95" spans="1:5">
      <c r="A95" s="32"/>
      <c r="B95" s="39" t="s">
        <v>11</v>
      </c>
      <c r="C95" s="9" t="s">
        <v>8</v>
      </c>
      <c r="D95" s="38"/>
      <c r="E95" s="33"/>
    </row>
    <row r="96" spans="1:5">
      <c r="A96" s="32"/>
      <c r="B96" s="39" t="s">
        <v>11</v>
      </c>
      <c r="C96" s="9" t="s">
        <v>9</v>
      </c>
      <c r="D96" s="38"/>
      <c r="E96" s="33">
        <f>1303.49</f>
        <v>1303.49</v>
      </c>
    </row>
    <row r="97" spans="1:5">
      <c r="A97" s="22"/>
      <c r="B97" s="23" t="s">
        <v>27</v>
      </c>
      <c r="C97" s="24"/>
      <c r="D97" s="24"/>
      <c r="E97" s="33">
        <f>E88+E91+E94</f>
        <v>147528.72</v>
      </c>
    </row>
    <row r="98" spans="1:5">
      <c r="A98" s="22"/>
      <c r="B98" s="23" t="s">
        <v>26</v>
      </c>
      <c r="C98" s="24"/>
      <c r="D98" s="24"/>
      <c r="E98" s="33">
        <f t="shared" ref="E98" si="0">E77+E87+E97</f>
        <v>446901.9</v>
      </c>
    </row>
    <row r="99" spans="1:5">
      <c r="A99" s="22"/>
      <c r="B99" s="23" t="s">
        <v>29</v>
      </c>
      <c r="C99" s="24"/>
      <c r="D99" s="24"/>
      <c r="E99" s="43">
        <f>E67+E98</f>
        <v>1239016.9500000002</v>
      </c>
    </row>
    <row r="100" spans="1:5">
      <c r="A100" s="32"/>
      <c r="B100" s="39" t="s">
        <v>6</v>
      </c>
      <c r="C100" s="34" t="s">
        <v>7</v>
      </c>
      <c r="D100" s="35">
        <v>42308</v>
      </c>
      <c r="E100" s="33">
        <f>E101+E102</f>
        <v>217702.41999999998</v>
      </c>
    </row>
    <row r="101" spans="1:5">
      <c r="A101" s="32"/>
      <c r="B101" s="39" t="s">
        <v>6</v>
      </c>
      <c r="C101" s="9" t="s">
        <v>8</v>
      </c>
      <c r="D101" s="37"/>
      <c r="E101" s="49">
        <f>884.93+181844.15</f>
        <v>182729.08</v>
      </c>
    </row>
    <row r="102" spans="1:5">
      <c r="A102" s="32"/>
      <c r="B102" s="39" t="s">
        <v>6</v>
      </c>
      <c r="C102" s="9" t="s">
        <v>9</v>
      </c>
      <c r="D102" s="37"/>
      <c r="E102" s="49">
        <f>34973.34</f>
        <v>34973.339999999997</v>
      </c>
    </row>
    <row r="103" spans="1:5">
      <c r="A103" s="32"/>
      <c r="B103" s="39" t="s">
        <v>10</v>
      </c>
      <c r="C103" s="34" t="s">
        <v>35</v>
      </c>
      <c r="D103" s="35">
        <v>42308</v>
      </c>
      <c r="E103" s="33">
        <f>E104+E105</f>
        <v>912.06</v>
      </c>
    </row>
    <row r="104" spans="1:5">
      <c r="A104" s="32"/>
      <c r="B104" s="39" t="s">
        <v>10</v>
      </c>
      <c r="C104" s="9" t="s">
        <v>8</v>
      </c>
      <c r="D104" s="37"/>
      <c r="E104" s="49">
        <v>912.06</v>
      </c>
    </row>
    <row r="105" spans="1:5">
      <c r="A105" s="32"/>
      <c r="B105" s="39" t="s">
        <v>10</v>
      </c>
      <c r="C105" s="9" t="s">
        <v>9</v>
      </c>
      <c r="D105" s="37"/>
      <c r="E105" s="49">
        <v>0</v>
      </c>
    </row>
    <row r="106" spans="1:5">
      <c r="A106" s="32"/>
      <c r="B106" s="39" t="s">
        <v>11</v>
      </c>
      <c r="C106" s="34" t="s">
        <v>7</v>
      </c>
      <c r="D106" s="35">
        <v>42308</v>
      </c>
      <c r="E106" s="33">
        <f>E107+E108</f>
        <v>6372.8099999999995</v>
      </c>
    </row>
    <row r="107" spans="1:5">
      <c r="A107" s="32"/>
      <c r="B107" s="39" t="s">
        <v>11</v>
      </c>
      <c r="C107" s="9" t="s">
        <v>8</v>
      </c>
      <c r="D107" s="38"/>
      <c r="E107" s="49">
        <f>1630</f>
        <v>1630</v>
      </c>
    </row>
    <row r="108" spans="1:5">
      <c r="A108" s="32"/>
      <c r="B108" s="39" t="s">
        <v>11</v>
      </c>
      <c r="C108" s="9" t="s">
        <v>9</v>
      </c>
      <c r="D108" s="38"/>
      <c r="E108" s="49">
        <f>3106.7+1636.11</f>
        <v>4742.8099999999995</v>
      </c>
    </row>
    <row r="109" spans="1:5">
      <c r="A109" s="22"/>
      <c r="B109" s="23" t="s">
        <v>31</v>
      </c>
      <c r="C109" s="24"/>
      <c r="D109" s="24"/>
      <c r="E109" s="33">
        <f>E100+E103+E106</f>
        <v>224987.28999999998</v>
      </c>
    </row>
    <row r="110" spans="1:5" s="15" customFormat="1">
      <c r="A110" s="41"/>
      <c r="B110" s="39" t="s">
        <v>6</v>
      </c>
      <c r="C110" s="34" t="s">
        <v>7</v>
      </c>
      <c r="D110" s="42">
        <v>42338</v>
      </c>
      <c r="E110" s="33"/>
    </row>
    <row r="111" spans="1:5" s="15" customFormat="1">
      <c r="A111" s="41"/>
      <c r="B111" s="39" t="s">
        <v>6</v>
      </c>
      <c r="C111" s="9" t="s">
        <v>8</v>
      </c>
      <c r="D111" s="38"/>
      <c r="E111" s="33">
        <v>0</v>
      </c>
    </row>
    <row r="112" spans="1:5" s="15" customFormat="1">
      <c r="A112" s="41"/>
      <c r="B112" s="39" t="s">
        <v>6</v>
      </c>
      <c r="C112" s="9" t="s">
        <v>9</v>
      </c>
      <c r="D112" s="38"/>
      <c r="E112" s="33">
        <v>0</v>
      </c>
    </row>
    <row r="113" spans="1:5" s="15" customFormat="1">
      <c r="A113" s="41"/>
      <c r="B113" s="39" t="s">
        <v>10</v>
      </c>
      <c r="C113" s="34" t="s">
        <v>7</v>
      </c>
      <c r="D113" s="42">
        <v>42338</v>
      </c>
      <c r="E113" s="33">
        <f>E114+E115</f>
        <v>2743.85</v>
      </c>
    </row>
    <row r="114" spans="1:5" s="15" customFormat="1">
      <c r="A114" s="41"/>
      <c r="B114" s="39" t="s">
        <v>10</v>
      </c>
      <c r="C114" s="9" t="s">
        <v>8</v>
      </c>
      <c r="D114" s="38"/>
      <c r="E114" s="33">
        <v>914.62</v>
      </c>
    </row>
    <row r="115" spans="1:5" s="15" customFormat="1">
      <c r="A115" s="41"/>
      <c r="B115" s="39" t="s">
        <v>10</v>
      </c>
      <c r="C115" s="9" t="s">
        <v>9</v>
      </c>
      <c r="D115" s="38"/>
      <c r="E115" s="33">
        <v>1829.23</v>
      </c>
    </row>
    <row r="116" spans="1:5" s="15" customFormat="1">
      <c r="A116" s="41"/>
      <c r="B116" s="39" t="s">
        <v>11</v>
      </c>
      <c r="C116" s="34" t="s">
        <v>7</v>
      </c>
      <c r="D116" s="42">
        <v>42338</v>
      </c>
      <c r="E116" s="33">
        <f>E117+E118</f>
        <v>65261.9</v>
      </c>
    </row>
    <row r="117" spans="1:5" s="15" customFormat="1">
      <c r="A117" s="41"/>
      <c r="B117" s="39" t="s">
        <v>11</v>
      </c>
      <c r="C117" s="9" t="s">
        <v>8</v>
      </c>
      <c r="D117" s="38"/>
      <c r="E117" s="33">
        <f>29360+2737.35</f>
        <v>32097.35</v>
      </c>
    </row>
    <row r="118" spans="1:5" s="15" customFormat="1">
      <c r="A118" s="41"/>
      <c r="B118" s="39" t="s">
        <v>11</v>
      </c>
      <c r="C118" s="9" t="s">
        <v>9</v>
      </c>
      <c r="D118" s="38"/>
      <c r="E118" s="33">
        <f>28730+4434.55</f>
        <v>33164.550000000003</v>
      </c>
    </row>
    <row r="119" spans="1:5">
      <c r="A119" s="22"/>
      <c r="B119" s="23" t="s">
        <v>32</v>
      </c>
      <c r="C119" s="24"/>
      <c r="D119" s="24"/>
      <c r="E119" s="33">
        <f>E113+E110+E116</f>
        <v>68005.75</v>
      </c>
    </row>
    <row r="120" spans="1:5" s="40" customFormat="1">
      <c r="A120" s="41"/>
      <c r="B120" s="39" t="s">
        <v>11</v>
      </c>
      <c r="C120" s="34" t="s">
        <v>7</v>
      </c>
      <c r="D120" s="42">
        <v>42369</v>
      </c>
      <c r="E120" s="33">
        <v>27350</v>
      </c>
    </row>
    <row r="121" spans="1:5" s="40" customFormat="1">
      <c r="A121" s="41"/>
      <c r="B121" s="39" t="s">
        <v>11</v>
      </c>
      <c r="C121" s="9" t="s">
        <v>8</v>
      </c>
      <c r="D121" s="42"/>
      <c r="E121" s="50">
        <v>13675</v>
      </c>
    </row>
    <row r="122" spans="1:5" s="40" customFormat="1">
      <c r="A122" s="41"/>
      <c r="B122" s="39" t="s">
        <v>11</v>
      </c>
      <c r="C122" s="9" t="s">
        <v>9</v>
      </c>
      <c r="D122" s="38"/>
      <c r="E122" s="51">
        <v>13675</v>
      </c>
    </row>
    <row r="123" spans="1:5">
      <c r="A123" s="22"/>
      <c r="B123" s="23" t="s">
        <v>33</v>
      </c>
      <c r="C123" s="24"/>
      <c r="D123" s="24"/>
      <c r="E123" s="33">
        <f>E120</f>
        <v>27350</v>
      </c>
    </row>
    <row r="124" spans="1:5">
      <c r="A124" s="22"/>
      <c r="B124" s="23" t="s">
        <v>30</v>
      </c>
      <c r="C124" s="24"/>
      <c r="D124" s="24"/>
      <c r="E124" s="52">
        <f t="shared" ref="E124" si="1">E109+E119+E123</f>
        <v>320343.03999999998</v>
      </c>
    </row>
    <row r="125" spans="1:5" s="31" customFormat="1" ht="21.75" customHeight="1">
      <c r="A125" s="12"/>
      <c r="B125" s="30" t="s">
        <v>25</v>
      </c>
      <c r="C125" s="12"/>
      <c r="D125" s="12"/>
      <c r="E125" s="43">
        <f>E99+E124</f>
        <v>1559359.9900000002</v>
      </c>
    </row>
    <row r="126" spans="1:5">
      <c r="E126" s="53" t="e">
        <f>#REF!-E125</f>
        <v>#REF!</v>
      </c>
    </row>
    <row r="127" spans="1:5">
      <c r="E127" s="40" t="s">
        <v>34</v>
      </c>
    </row>
    <row r="130" spans="3:5">
      <c r="C130" s="36" t="s">
        <v>14</v>
      </c>
      <c r="E130" s="40">
        <v>558044.86</v>
      </c>
    </row>
    <row r="131" spans="3:5">
      <c r="C131" s="36" t="s">
        <v>15</v>
      </c>
      <c r="E131" s="40">
        <v>1001315.13</v>
      </c>
    </row>
    <row r="133" spans="3:5">
      <c r="E133" s="40">
        <f>SUBTOTAL(9,E130:E132)</f>
        <v>1559359.99</v>
      </c>
    </row>
  </sheetData>
  <autoFilter ref="A5:E127">
    <filterColumn colId="2"/>
  </autoFilter>
  <pageMargins left="0.31496062992125984" right="0.31496062992125984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ЖСК БДТ ТР 2015  по домам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А</cp:lastModifiedBy>
  <cp:lastPrinted>2016-03-31T14:50:07Z</cp:lastPrinted>
  <dcterms:created xsi:type="dcterms:W3CDTF">2015-08-19T13:49:54Z</dcterms:created>
  <dcterms:modified xsi:type="dcterms:W3CDTF">2016-08-02T11:49:17Z</dcterms:modified>
</cp:coreProperties>
</file>