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tabRatio="393" firstSheet="1" activeTab="4"/>
  </bookViews>
  <sheets>
    <sheet name="results" sheetId="1" state="hidden" r:id="rId1"/>
    <sheet name="Приложение 1" sheetId="2" r:id="rId2"/>
    <sheet name="Приложение 2" sheetId="3" r:id="rId3"/>
    <sheet name="Приложение3" sheetId="4" r:id="rId4"/>
    <sheet name="Выполнение 2011" sheetId="5" r:id="rId5"/>
  </sheets>
  <definedNames/>
  <calcPr fullCalcOnLoad="1"/>
</workbook>
</file>

<file path=xl/sharedStrings.xml><?xml version="1.0" encoding="utf-8"?>
<sst xmlns="http://schemas.openxmlformats.org/spreadsheetml/2006/main" count="1027" uniqueCount="245">
  <si>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</si>
  <si>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</si>
  <si>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</si>
  <si>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</si>
  <si>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</si>
  <si>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</si>
  <si>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</si>
  <si>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</si>
  <si>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</si>
  <si>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</si>
  <si>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</si>
  <si>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</si>
  <si>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</si>
  <si>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</si>
  <si>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</si>
  <si>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</si>
  <si>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</si>
  <si>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</si>
  <si>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</si>
  <si>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</si>
  <si>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</si>
  <si>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</si>
  <si>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</si>
  <si>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</si>
  <si>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</si>
  <si>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</si>
  <si>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</si>
  <si>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</si>
  <si>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</si>
  <si>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</si>
  <si>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</si>
  <si>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</si>
  <si>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</si>
  <si>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</si>
  <si>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</si>
  <si>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</si>
  <si>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</si>
  <si>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</si>
  <si>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</si>
  <si>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</si>
  <si>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</si>
  <si>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</si>
  <si>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</si>
  <si>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</si>
  <si>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</si>
  <si>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</si>
  <si>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</si>
  <si>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</si>
  <si>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</si>
  <si>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</si>
  <si>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</si>
  <si>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</si>
  <si>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</si>
  <si>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</si>
  <si>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</si>
  <si>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</si>
  <si>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</si>
  <si>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</si>
  <si>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</si>
  <si>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</si>
  <si>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</si>
  <si>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</si>
  <si>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</si>
  <si>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</si>
  <si>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</si>
  <si>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</si>
  <si>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</si>
  <si>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</si>
  <si>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</si>
  <si>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</si>
  <si>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</si>
  <si>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</si>
  <si>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</si>
  <si>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</si>
  <si>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поправки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</si>
  <si>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</si>
  <si>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</si>
  <si>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</si>
  <si>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</si>
  <si>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</si>
  <si>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</si>
  <si>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</si>
  <si>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</si>
  <si>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</si>
  <si>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</si>
  <si>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</si>
  <si>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</si>
  <si>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</si>
  <si>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</si>
  <si>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</si>
  <si>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</si>
  <si>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</si>
  <si>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</si>
  <si>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</si>
  <si>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</si>
  <si>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</si>
  <si>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</si>
  <si>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</si>
  <si>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</si>
  <si>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</si>
  <si>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</si>
  <si>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</si>
  <si>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</si>
  <si>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</si>
  <si>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</si>
  <si>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</si>
  <si>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</si>
  <si>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</si>
  <si>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</si>
  <si>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</si>
  <si>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</si>
  <si>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</si>
  <si>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</si>
  <si>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</si>
  <si>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</si>
  <si>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</si>
  <si>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</si>
  <si>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</si>
  <si>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</si>
  <si>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</si>
  <si>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</si>
  <si>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</si>
  <si>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</si>
  <si>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</si>
  <si>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</si>
  <si>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</si>
  <si>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</si>
  <si>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</si>
  <si>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</si>
  <si>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</si>
  <si>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поправки хоз.сп</t>
  </si>
  <si>
    <t>поправки подр.сп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</si>
  <si>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</si>
  <si>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</si>
  <si>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</si>
  <si>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</si>
  <si>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</si>
  <si>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</si>
  <si>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</si>
  <si>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</si>
  <si>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</si>
  <si>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</si>
  <si>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</si>
  <si>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</si>
  <si>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</si>
  <si>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</si>
  <si>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</si>
  <si>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</si>
  <si>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</si>
  <si>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</si>
  <si>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</si>
  <si>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</si>
  <si>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</si>
  <si>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</si>
  <si>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</si>
  <si>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</si>
  <si>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</si>
  <si>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</si>
  <si>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</si>
  <si>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</rPr>
      <t xml:space="preserve"> деревянной стропильной системы</t>
    </r>
  </si>
  <si>
    <t>Платы населения 
(работы, выполняемые 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</si>
  <si>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</si>
  <si>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</si>
  <si>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Глава Администрации</t>
  </si>
  <si>
    <t>___________________  района</t>
  </si>
  <si>
    <t>______________________________</t>
  </si>
  <si>
    <t xml:space="preserve"> Приложение № 1</t>
  </si>
  <si>
    <t xml:space="preserve"> Приложение № 2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</si>
  <si>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</si>
  <si>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</si>
  <si>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 xml:space="preserve">     " Утверждаю"</t>
  </si>
  <si>
    <t>"Согласовано"</t>
  </si>
  <si>
    <t xml:space="preserve">         Председатель Жилщиного комитета </t>
  </si>
  <si>
    <t>_____________Ю.Л. Осипов</t>
  </si>
  <si>
    <t>Подпись руководителя</t>
  </si>
  <si>
    <t>"____"__________________ 2011 год</t>
  </si>
  <si>
    <t>"____"_____________ 2011 год</t>
  </si>
  <si>
    <t>Сводная программа (план) текущего ремонта на 2011 год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</si>
  <si>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</si>
  <si>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</si>
  <si>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</si>
  <si>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</si>
  <si>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</si>
  <si>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</si>
  <si>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</si>
  <si>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</si>
  <si>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</si>
  <si>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</si>
  <si>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</si>
  <si>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</si>
  <si>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</si>
  <si>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</si>
  <si>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</si>
  <si>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</si>
  <si>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</si>
  <si>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</si>
  <si>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</si>
  <si>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 xml:space="preserve">Нормализация температурно-влажностного режима чердачных 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</si>
  <si>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</si>
  <si>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family val="0"/>
      </rPr>
      <t>(ремонт вентиляционных и дымоходных каналов и т.д.)</t>
    </r>
  </si>
  <si>
    <t>ПЛАН  текущего ремонта на 2011 год по ООО "Городской центр коммунального сервиса"</t>
  </si>
  <si>
    <t>Платы населения 
(работы, выполняемые 
ТСЖ, ЖСК) "Колпинский оазис"</t>
  </si>
  <si>
    <t xml:space="preserve">Генеральный директор </t>
  </si>
  <si>
    <t>Г.Е.Майоров</t>
  </si>
  <si>
    <t>Сводная адресная программа текущего ремонта на 2011 год по ООО "ГЦКС"</t>
  </si>
  <si>
    <t>пр.Ленина, д.9</t>
  </si>
  <si>
    <t>пр.Ленина, д.11</t>
  </si>
  <si>
    <t>пр.Ленина, д.13</t>
  </si>
  <si>
    <t>ул.Карла Маркса, д.14 А</t>
  </si>
  <si>
    <t>ул.Коммуны, д.13</t>
  </si>
  <si>
    <t>пр.Ленина, д.52</t>
  </si>
  <si>
    <t>пр.Ленина, д.54</t>
  </si>
  <si>
    <t>пр.Ленина, д.56</t>
  </si>
  <si>
    <t>пр.Ленина, д.66</t>
  </si>
  <si>
    <t>пр.Ленина, д.68</t>
  </si>
  <si>
    <t>ул.Павловская, д.61 к.1</t>
  </si>
  <si>
    <t>ул.Павловская, д.49</t>
  </si>
  <si>
    <t>ул.Павловская, д.63</t>
  </si>
  <si>
    <t>ул.Павловская, д.51 к.1</t>
  </si>
  <si>
    <t>ул.Пролетарская, д.5</t>
  </si>
  <si>
    <t>ул.Павловская, д.96</t>
  </si>
  <si>
    <t>ул.Павловская, д.94</t>
  </si>
  <si>
    <t>ул.Володарского, д.13</t>
  </si>
  <si>
    <t>ул.Володарского, д.11</t>
  </si>
  <si>
    <t>ул.Володарского, д.27</t>
  </si>
  <si>
    <t>ул.Володарского, д.17</t>
  </si>
  <si>
    <t>Бульвар Трудящихся, д.39</t>
  </si>
  <si>
    <t>Заводской пр. д.48</t>
  </si>
  <si>
    <t>Бульвар Трудящихся, д.35 к.3</t>
  </si>
  <si>
    <t>Адресная программа выполнения текущего ремонта  по ТСЖ "Колпинский оазис" за2011 г.</t>
  </si>
  <si>
    <t>по отчетам</t>
  </si>
  <si>
    <t xml:space="preserve">АДРЕС  </t>
  </si>
  <si>
    <t>Заводской пр.д.40</t>
  </si>
  <si>
    <t>Заводской пр.д.44</t>
  </si>
  <si>
    <t>Заводской пр.д.48</t>
  </si>
  <si>
    <t>Заводской пр.д.54</t>
  </si>
  <si>
    <t>Б.Трудящихся д.35 к.1</t>
  </si>
  <si>
    <t>Б.Трудящихся д.35 к.2</t>
  </si>
  <si>
    <t>Б.Трудящихся д.35 к.3</t>
  </si>
  <si>
    <t>Б.Трудящихся д.39</t>
  </si>
  <si>
    <r>
      <t xml:space="preserve">Прочие работы </t>
    </r>
    <r>
      <rPr>
        <sz val="10"/>
        <rFont val="Times New Roman CYR"/>
        <family val="0"/>
      </rPr>
      <t>(ремонт вентиляционных и дымоходных каналов и т.д.)</t>
    </r>
  </si>
  <si>
    <r>
      <t>Антисептирование</t>
    </r>
    <r>
      <rPr>
        <sz val="10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</si>
  <si>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</si>
  <si>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Срок исполнениея не позднее 31.12.11</t>
  </si>
  <si>
    <t>в том числе по домам ТСЖ "Колпинский оазис"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</si>
</sst>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4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 Cyr"/>
      <family val="0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/>
      <right/>
      <top style="double"/>
      <bottom style="double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 style="medium"/>
      <top/>
      <bottom style="double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double"/>
      <bottom style="double"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double"/>
      <bottom/>
    </border>
    <border>
      <left/>
      <right/>
      <top style="medium"/>
      <bottom style="double"/>
    </border>
    <border>
      <left/>
      <right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0" xfId="0" applyFont="1" applyAlignment="1">
      <alignment/>
    </xf>
    <xf numFmtId="49" fontId="2" fillId="32" borderId="10" xfId="0" applyNumberFormat="1" applyFont="1" applyFill="1" applyBorder="1" applyAlignment="1">
      <alignment/>
    </xf>
    <xf numFmtId="49" fontId="2" fillId="0" borderId="18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49" fontId="2" fillId="0" borderId="26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/>
    </xf>
    <xf numFmtId="49" fontId="2" fillId="0" borderId="28" xfId="0" applyNumberFormat="1" applyFont="1" applyFill="1" applyBorder="1" applyAlignment="1">
      <alignment/>
    </xf>
    <xf numFmtId="49" fontId="2" fillId="0" borderId="29" xfId="0" applyNumberFormat="1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 horizontal="center"/>
    </xf>
    <xf numFmtId="49" fontId="2" fillId="0" borderId="37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3" fillId="33" borderId="41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6" xfId="0" applyFont="1" applyBorder="1" applyAlignment="1">
      <alignment/>
    </xf>
    <xf numFmtId="49" fontId="2" fillId="33" borderId="48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2" fillId="33" borderId="49" xfId="0" applyFont="1" applyFill="1" applyBorder="1" applyAlignment="1">
      <alignment horizontal="left"/>
    </xf>
    <xf numFmtId="0" fontId="2" fillId="33" borderId="45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3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2" fillId="32" borderId="17" xfId="0" applyNumberFormat="1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2" fillId="0" borderId="23" xfId="0" applyNumberFormat="1" applyFont="1" applyBorder="1" applyAlignment="1">
      <alignment/>
    </xf>
    <xf numFmtId="0" fontId="2" fillId="0" borderId="2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49" fontId="2" fillId="0" borderId="17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53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3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2" fillId="0" borderId="6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4" fillId="33" borderId="41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4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51" xfId="0" applyFont="1" applyBorder="1" applyAlignment="1">
      <alignment/>
    </xf>
    <xf numFmtId="0" fontId="4" fillId="0" borderId="51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3" xfId="0" applyFont="1" applyBorder="1" applyAlignment="1">
      <alignment/>
    </xf>
    <xf numFmtId="43" fontId="2" fillId="0" borderId="0" xfId="0" applyNumberFormat="1" applyFont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33" borderId="63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0" fillId="0" borderId="0" xfId="0" applyFont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6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64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33" borderId="6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49" fontId="5" fillId="0" borderId="28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64" fontId="3" fillId="0" borderId="18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4" fontId="3" fillId="0" borderId="47" xfId="0" applyNumberFormat="1" applyFont="1" applyFill="1" applyBorder="1" applyAlignment="1">
      <alignment horizontal="center"/>
    </xf>
    <xf numFmtId="164" fontId="3" fillId="33" borderId="16" xfId="0" applyNumberFormat="1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/>
    </xf>
    <xf numFmtId="165" fontId="3" fillId="33" borderId="41" xfId="0" applyNumberFormat="1" applyFont="1" applyFill="1" applyBorder="1" applyAlignment="1">
      <alignment horizontal="center"/>
    </xf>
    <xf numFmtId="165" fontId="3" fillId="0" borderId="18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164" fontId="3" fillId="33" borderId="41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33" borderId="63" xfId="0" applyNumberFormat="1" applyFont="1" applyFill="1" applyBorder="1" applyAlignment="1">
      <alignment horizontal="center"/>
    </xf>
    <xf numFmtId="164" fontId="3" fillId="33" borderId="41" xfId="0" applyNumberFormat="1" applyFont="1" applyFill="1" applyBorder="1" applyAlignment="1">
      <alignment horizontal="center" vertical="center"/>
    </xf>
    <xf numFmtId="164" fontId="3" fillId="0" borderId="51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3" fillId="33" borderId="45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3" fillId="32" borderId="1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/>
    </xf>
    <xf numFmtId="164" fontId="3" fillId="32" borderId="18" xfId="0" applyNumberFormat="1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164" fontId="3" fillId="32" borderId="13" xfId="0" applyNumberFormat="1" applyFont="1" applyFill="1" applyBorder="1" applyAlignment="1">
      <alignment horizontal="center" vertical="center" wrapText="1"/>
    </xf>
    <xf numFmtId="164" fontId="3" fillId="32" borderId="17" xfId="0" applyNumberFormat="1" applyFont="1" applyFill="1" applyBorder="1" applyAlignment="1">
      <alignment horizontal="center" vertical="center" wrapText="1"/>
    </xf>
    <xf numFmtId="164" fontId="3" fillId="32" borderId="20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/>
    </xf>
    <xf numFmtId="1" fontId="3" fillId="32" borderId="10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165" fontId="3" fillId="0" borderId="47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5" fontId="3" fillId="0" borderId="52" xfId="0" applyNumberFormat="1" applyFont="1" applyFill="1" applyBorder="1" applyAlignment="1">
      <alignment horizontal="center"/>
    </xf>
    <xf numFmtId="165" fontId="3" fillId="32" borderId="12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left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165" fontId="3" fillId="32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49" fontId="2" fillId="32" borderId="0" xfId="0" applyNumberFormat="1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6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center" textRotation="90"/>
    </xf>
    <xf numFmtId="0" fontId="2" fillId="33" borderId="67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center" vertical="center"/>
    </xf>
    <xf numFmtId="164" fontId="3" fillId="33" borderId="67" xfId="0" applyNumberFormat="1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68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3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33" borderId="6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7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7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33" borderId="37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64" fontId="3" fillId="0" borderId="59" xfId="0" applyNumberFormat="1" applyFont="1" applyFill="1" applyBorder="1" applyAlignment="1">
      <alignment horizontal="center"/>
    </xf>
    <xf numFmtId="164" fontId="3" fillId="0" borderId="53" xfId="0" applyNumberFormat="1" applyFont="1" applyFill="1" applyBorder="1" applyAlignment="1">
      <alignment horizontal="center"/>
    </xf>
    <xf numFmtId="164" fontId="3" fillId="33" borderId="13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58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59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3" fillId="0" borderId="70" xfId="0" applyFont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49" fontId="2" fillId="33" borderId="60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3" fillId="33" borderId="60" xfId="0" applyNumberFormat="1" applyFont="1" applyFill="1" applyBorder="1" applyAlignment="1">
      <alignment horizontal="center"/>
    </xf>
    <xf numFmtId="164" fontId="3" fillId="33" borderId="60" xfId="0" applyNumberFormat="1" applyFont="1" applyFill="1" applyBorder="1" applyAlignment="1">
      <alignment horizontal="center"/>
    </xf>
    <xf numFmtId="164" fontId="2" fillId="32" borderId="0" xfId="0" applyNumberFormat="1" applyFont="1" applyFill="1" applyAlignment="1">
      <alignment/>
    </xf>
    <xf numFmtId="164" fontId="3" fillId="33" borderId="28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3" fillId="32" borderId="28" xfId="0" applyNumberFormat="1" applyFont="1" applyFill="1" applyBorder="1" applyAlignment="1">
      <alignment horizontal="center"/>
    </xf>
    <xf numFmtId="164" fontId="3" fillId="32" borderId="10" xfId="0" applyNumberFormat="1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center"/>
    </xf>
    <xf numFmtId="0" fontId="3" fillId="32" borderId="47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3" fillId="33" borderId="25" xfId="0" applyNumberFormat="1" applyFont="1" applyFill="1" applyBorder="1" applyAlignment="1">
      <alignment horizontal="center"/>
    </xf>
    <xf numFmtId="164" fontId="3" fillId="0" borderId="68" xfId="0" applyNumberFormat="1" applyFont="1" applyFill="1" applyBorder="1" applyAlignment="1">
      <alignment horizontal="center"/>
    </xf>
    <xf numFmtId="164" fontId="3" fillId="33" borderId="26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64" fontId="3" fillId="33" borderId="27" xfId="0" applyNumberFormat="1" applyFont="1" applyFill="1" applyBorder="1" applyAlignment="1">
      <alignment horizontal="center"/>
    </xf>
    <xf numFmtId="164" fontId="3" fillId="33" borderId="17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164" fontId="3" fillId="33" borderId="29" xfId="0" applyNumberFormat="1" applyFont="1" applyFill="1" applyBorder="1" applyAlignment="1">
      <alignment horizontal="center"/>
    </xf>
    <xf numFmtId="164" fontId="3" fillId="33" borderId="29" xfId="0" applyNumberFormat="1" applyFont="1" applyFill="1" applyBorder="1" applyAlignment="1">
      <alignment horizontal="center"/>
    </xf>
    <xf numFmtId="164" fontId="3" fillId="33" borderId="20" xfId="0" applyNumberFormat="1" applyFont="1" applyFill="1" applyBorder="1" applyAlignment="1">
      <alignment horizontal="center"/>
    </xf>
    <xf numFmtId="164" fontId="3" fillId="33" borderId="28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8" fillId="0" borderId="28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15" xfId="0" applyFont="1" applyBorder="1" applyAlignment="1">
      <alignment/>
    </xf>
    <xf numFmtId="49" fontId="2" fillId="0" borderId="47" xfId="0" applyNumberFormat="1" applyFont="1" applyBorder="1" applyAlignment="1">
      <alignment/>
    </xf>
    <xf numFmtId="0" fontId="28" fillId="0" borderId="46" xfId="0" applyFont="1" applyBorder="1" applyAlignment="1">
      <alignment/>
    </xf>
    <xf numFmtId="0" fontId="2" fillId="33" borderId="20" xfId="0" applyFont="1" applyFill="1" applyBorder="1" applyAlignment="1">
      <alignment vertical="center"/>
    </xf>
    <xf numFmtId="0" fontId="3" fillId="33" borderId="20" xfId="0" applyFont="1" applyFill="1" applyBorder="1" applyAlignment="1">
      <alignment wrapText="1"/>
    </xf>
    <xf numFmtId="166" fontId="3" fillId="33" borderId="29" xfId="0" applyNumberFormat="1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/>
    </xf>
    <xf numFmtId="0" fontId="3" fillId="33" borderId="74" xfId="0" applyFont="1" applyFill="1" applyBorder="1" applyAlignment="1">
      <alignment/>
    </xf>
    <xf numFmtId="0" fontId="3" fillId="33" borderId="75" xfId="0" applyFont="1" applyFill="1" applyBorder="1" applyAlignment="1">
      <alignment/>
    </xf>
    <xf numFmtId="0" fontId="3" fillId="0" borderId="68" xfId="0" applyFont="1" applyBorder="1" applyAlignment="1">
      <alignment horizontal="center"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166" fontId="3" fillId="33" borderId="37" xfId="0" applyNumberFormat="1" applyFont="1" applyFill="1" applyBorder="1" applyAlignment="1">
      <alignment horizontal="center"/>
    </xf>
    <xf numFmtId="164" fontId="3" fillId="0" borderId="53" xfId="0" applyNumberFormat="1" applyFon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  <xf numFmtId="164" fontId="3" fillId="0" borderId="70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left"/>
    </xf>
    <xf numFmtId="166" fontId="3" fillId="33" borderId="29" xfId="0" applyNumberFormat="1" applyFont="1" applyFill="1" applyBorder="1" applyAlignment="1">
      <alignment horizontal="center"/>
    </xf>
    <xf numFmtId="166" fontId="3" fillId="33" borderId="29" xfId="0" applyNumberFormat="1" applyFont="1" applyFill="1" applyBorder="1" applyAlignment="1">
      <alignment horizontal="center"/>
    </xf>
    <xf numFmtId="166" fontId="3" fillId="33" borderId="2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166" fontId="3" fillId="33" borderId="0" xfId="0" applyNumberFormat="1" applyFont="1" applyFill="1" applyBorder="1" applyAlignment="1">
      <alignment/>
    </xf>
    <xf numFmtId="166" fontId="3" fillId="32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166" fontId="2" fillId="32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0" borderId="0" xfId="0" applyAlignment="1">
      <alignment horizontal="center"/>
    </xf>
    <xf numFmtId="0" fontId="3" fillId="34" borderId="0" xfId="0" applyFont="1" applyFill="1" applyAlignment="1">
      <alignment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155"/>
  <sheetViews>
    <sheetView zoomScale="75" zoomScaleNormal="75" zoomScalePageLayoutView="0" workbookViewId="0" topLeftCell="A1">
      <selection activeCell="B8" sqref="B8"/>
    </sheetView>
  </sheetViews>
  <sheetFormatPr defaultColWidth="8.875" defaultRowHeight="12.75"/>
  <cols>
    <col min="1" max="1" width="6.25390625" style="2" customWidth="1"/>
    <col min="2" max="2" width="72.875" style="2" customWidth="1"/>
    <col min="3" max="3" width="9.125" style="2" customWidth="1"/>
    <col min="4" max="5" width="9.125" style="25" customWidth="1"/>
    <col min="6" max="7" width="8.875" style="2" customWidth="1"/>
    <col min="8" max="10" width="8.625" style="2" customWidth="1"/>
    <col min="11" max="11" width="9.125" style="25" customWidth="1"/>
    <col min="12" max="15" width="8.875" style="2" customWidth="1"/>
    <col min="16" max="16" width="8.875" style="25" customWidth="1"/>
    <col min="17" max="17" width="8.875" style="2" customWidth="1"/>
    <col min="18" max="19" width="8.875" style="25" customWidth="1"/>
    <col min="20" max="20" width="8.875" style="2" customWidth="1"/>
    <col min="21" max="24" width="8.875" style="25" customWidth="1"/>
    <col min="25" max="16384" width="8.875" style="2" customWidth="1"/>
  </cols>
  <sheetData>
    <row r="1" spans="1:24" ht="12.75">
      <c r="A1" s="1" t="s">
        <v>170</v>
      </c>
      <c r="D1" s="30"/>
      <c r="E1" s="30"/>
      <c r="F1" s="3"/>
      <c r="G1" s="3"/>
      <c r="H1" s="3"/>
      <c r="I1" s="3"/>
      <c r="J1" s="3"/>
      <c r="K1" s="30"/>
      <c r="L1" s="3"/>
      <c r="M1" s="30"/>
      <c r="N1" s="3"/>
      <c r="O1" s="2" t="s">
        <v>171</v>
      </c>
      <c r="P1" s="2"/>
      <c r="Q1" s="3"/>
      <c r="R1" s="2"/>
      <c r="S1" s="2"/>
      <c r="U1" s="2"/>
      <c r="V1" s="2"/>
      <c r="W1" s="2"/>
      <c r="X1" s="2"/>
    </row>
    <row r="2" spans="1:24" ht="12.75">
      <c r="A2" s="1" t="s">
        <v>163</v>
      </c>
      <c r="D2" s="30"/>
      <c r="E2" s="30"/>
      <c r="F2" s="3"/>
      <c r="G2" s="254"/>
      <c r="H2" s="254"/>
      <c r="I2" s="254"/>
      <c r="J2" s="254"/>
      <c r="K2" s="30"/>
      <c r="L2" s="3"/>
      <c r="M2" s="30"/>
      <c r="N2" s="3"/>
      <c r="O2" s="3" t="s">
        <v>172</v>
      </c>
      <c r="P2" s="30"/>
      <c r="Q2" s="3"/>
      <c r="R2" s="2"/>
      <c r="S2" s="2"/>
      <c r="U2" s="2"/>
      <c r="V2" s="2"/>
      <c r="W2" s="2"/>
      <c r="X2" s="2"/>
    </row>
    <row r="3" spans="1:24" ht="12.75">
      <c r="A3" s="1" t="s">
        <v>164</v>
      </c>
      <c r="D3" s="30"/>
      <c r="E3" s="30"/>
      <c r="F3" s="3"/>
      <c r="G3" s="3"/>
      <c r="H3" s="3"/>
      <c r="I3" s="3"/>
      <c r="J3" s="3"/>
      <c r="K3" s="30"/>
      <c r="L3" s="3"/>
      <c r="M3" s="30"/>
      <c r="N3" s="3"/>
      <c r="O3" s="25"/>
      <c r="P3" s="3"/>
      <c r="Q3" s="3"/>
      <c r="R3" s="2"/>
      <c r="S3" s="2"/>
      <c r="U3" s="2"/>
      <c r="V3" s="2"/>
      <c r="W3" s="2"/>
      <c r="X3" s="2"/>
    </row>
    <row r="4" spans="1:24" ht="12.75">
      <c r="A4" s="1" t="s">
        <v>165</v>
      </c>
      <c r="D4" s="30"/>
      <c r="E4" s="30"/>
      <c r="F4" s="3"/>
      <c r="G4" s="3"/>
      <c r="H4" s="3"/>
      <c r="I4" s="3"/>
      <c r="J4" s="3"/>
      <c r="K4" s="30"/>
      <c r="L4" s="3"/>
      <c r="M4" s="30"/>
      <c r="O4" s="3" t="s">
        <v>173</v>
      </c>
      <c r="P4" s="3"/>
      <c r="Q4" s="3"/>
      <c r="R4" s="2"/>
      <c r="S4" s="2"/>
      <c r="U4" s="2"/>
      <c r="V4" s="2"/>
      <c r="W4" s="2"/>
      <c r="X4" s="2"/>
    </row>
    <row r="5" spans="1:24" ht="12.75">
      <c r="A5" s="1" t="s">
        <v>175</v>
      </c>
      <c r="D5" s="30"/>
      <c r="E5" s="30"/>
      <c r="F5" s="3"/>
      <c r="G5" s="3"/>
      <c r="H5" s="3"/>
      <c r="I5" s="3"/>
      <c r="J5" s="3"/>
      <c r="K5" s="30"/>
      <c r="L5" s="3"/>
      <c r="M5" s="30"/>
      <c r="N5" s="1" t="s">
        <v>176</v>
      </c>
      <c r="O5" s="30"/>
      <c r="P5" s="30"/>
      <c r="Q5" s="3"/>
      <c r="R5" s="2"/>
      <c r="S5" s="2"/>
      <c r="U5" s="2"/>
      <c r="V5" s="2"/>
      <c r="W5" s="2"/>
      <c r="X5" s="2"/>
    </row>
    <row r="6" spans="1:24" ht="12.75">
      <c r="A6" s="1"/>
      <c r="D6" s="30"/>
      <c r="E6" s="30"/>
      <c r="F6" s="3"/>
      <c r="G6" s="3"/>
      <c r="H6" s="3"/>
      <c r="I6" s="3"/>
      <c r="J6" s="3"/>
      <c r="K6" s="30"/>
      <c r="L6" s="3"/>
      <c r="M6" s="3"/>
      <c r="N6" s="3"/>
      <c r="O6" s="3"/>
      <c r="P6" s="30"/>
      <c r="Q6" s="3"/>
      <c r="R6" s="30"/>
      <c r="S6" s="30"/>
      <c r="T6" s="3"/>
      <c r="U6" s="30"/>
      <c r="V6" s="30"/>
      <c r="W6" s="30"/>
      <c r="X6" s="30"/>
    </row>
    <row r="7" spans="1:24" ht="18.75">
      <c r="A7" s="376" t="s">
        <v>177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2"/>
      <c r="V7" s="2"/>
      <c r="W7" s="2"/>
      <c r="X7" s="2"/>
    </row>
    <row r="8" spans="1:24" ht="19.5" thickBot="1">
      <c r="A8" s="1"/>
      <c r="B8" s="131" t="s">
        <v>243</v>
      </c>
      <c r="C8" s="552" t="s">
        <v>244</v>
      </c>
      <c r="D8" s="30"/>
      <c r="E8" s="30"/>
      <c r="F8" s="3"/>
      <c r="G8" s="3"/>
      <c r="H8" s="3"/>
      <c r="I8" s="3"/>
      <c r="J8" s="3"/>
      <c r="K8" s="30"/>
      <c r="L8" s="3"/>
      <c r="M8" s="3"/>
      <c r="N8" s="3"/>
      <c r="O8" s="3"/>
      <c r="P8" s="30"/>
      <c r="Q8" s="3"/>
      <c r="R8" s="31"/>
      <c r="S8" s="31"/>
      <c r="T8" s="3"/>
      <c r="U8" s="31"/>
      <c r="W8" s="31" t="s">
        <v>166</v>
      </c>
      <c r="X8" s="31"/>
    </row>
    <row r="9" spans="1:24" ht="27.75" customHeight="1" thickBot="1">
      <c r="A9" s="377" t="s">
        <v>0</v>
      </c>
      <c r="B9" s="380" t="s">
        <v>1</v>
      </c>
      <c r="C9" s="380" t="s">
        <v>2</v>
      </c>
      <c r="D9" s="383" t="s">
        <v>6</v>
      </c>
      <c r="E9" s="371" t="s">
        <v>135</v>
      </c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65" t="s">
        <v>138</v>
      </c>
      <c r="S9" s="374"/>
      <c r="T9" s="374"/>
      <c r="U9" s="365" t="s">
        <v>102</v>
      </c>
      <c r="V9" s="374"/>
      <c r="W9" s="365" t="s">
        <v>136</v>
      </c>
      <c r="X9" s="366"/>
    </row>
    <row r="10" spans="1:24" ht="149.25" customHeight="1" thickBot="1">
      <c r="A10" s="378"/>
      <c r="B10" s="381"/>
      <c r="C10" s="381"/>
      <c r="D10" s="384"/>
      <c r="E10" s="371" t="s">
        <v>157</v>
      </c>
      <c r="F10" s="372"/>
      <c r="G10" s="372"/>
      <c r="H10" s="371" t="s">
        <v>168</v>
      </c>
      <c r="I10" s="372"/>
      <c r="J10" s="372"/>
      <c r="K10" s="371" t="s">
        <v>169</v>
      </c>
      <c r="L10" s="372"/>
      <c r="M10" s="372"/>
      <c r="N10" s="371" t="s">
        <v>161</v>
      </c>
      <c r="O10" s="373"/>
      <c r="P10" s="371" t="s">
        <v>162</v>
      </c>
      <c r="Q10" s="372"/>
      <c r="R10" s="367"/>
      <c r="S10" s="375"/>
      <c r="T10" s="375"/>
      <c r="U10" s="367"/>
      <c r="V10" s="375"/>
      <c r="W10" s="367"/>
      <c r="X10" s="368"/>
    </row>
    <row r="11" spans="1:24" ht="13.5" thickBot="1">
      <c r="A11" s="379"/>
      <c r="B11" s="382"/>
      <c r="C11" s="382"/>
      <c r="D11" s="385"/>
      <c r="E11" s="85" t="s">
        <v>3</v>
      </c>
      <c r="F11" s="86" t="s">
        <v>4</v>
      </c>
      <c r="G11" s="86" t="s">
        <v>5</v>
      </c>
      <c r="H11" s="85" t="s">
        <v>3</v>
      </c>
      <c r="I11" s="86" t="s">
        <v>4</v>
      </c>
      <c r="J11" s="86" t="s">
        <v>5</v>
      </c>
      <c r="K11" s="85" t="s">
        <v>3</v>
      </c>
      <c r="L11" s="86" t="s">
        <v>4</v>
      </c>
      <c r="M11" s="86" t="s">
        <v>5</v>
      </c>
      <c r="N11" s="85" t="s">
        <v>6</v>
      </c>
      <c r="O11" s="86" t="s">
        <v>5</v>
      </c>
      <c r="P11" s="85" t="s">
        <v>6</v>
      </c>
      <c r="Q11" s="87" t="s">
        <v>7</v>
      </c>
      <c r="R11" s="85" t="s">
        <v>6</v>
      </c>
      <c r="S11" s="86" t="s">
        <v>4</v>
      </c>
      <c r="T11" s="86" t="s">
        <v>5</v>
      </c>
      <c r="U11" s="85" t="s">
        <v>6</v>
      </c>
      <c r="V11" s="84" t="s">
        <v>8</v>
      </c>
      <c r="W11" s="85" t="s">
        <v>6</v>
      </c>
      <c r="X11" s="84" t="s">
        <v>8</v>
      </c>
    </row>
    <row r="12" spans="1:24" ht="17.25" thickBot="1" thickTop="1">
      <c r="A12" s="91" t="s">
        <v>75</v>
      </c>
      <c r="B12" s="213" t="s">
        <v>84</v>
      </c>
      <c r="C12" s="92" t="s">
        <v>11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24" s="37" customFormat="1" ht="16.5" thickTop="1">
      <c r="A13" s="54">
        <v>1</v>
      </c>
      <c r="B13" s="214" t="s">
        <v>178</v>
      </c>
      <c r="C13" s="60" t="s">
        <v>9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s="37" customFormat="1" ht="15.75">
      <c r="A14" s="55"/>
      <c r="B14" s="215" t="s">
        <v>10</v>
      </c>
      <c r="C14" s="61" t="s">
        <v>11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</row>
    <row r="15" spans="1:24" s="37" customFormat="1" ht="15.75">
      <c r="A15" s="55" t="s">
        <v>12</v>
      </c>
      <c r="B15" s="215" t="s">
        <v>13</v>
      </c>
      <c r="C15" s="61" t="s">
        <v>9</v>
      </c>
      <c r="D15" s="38"/>
      <c r="E15" s="116"/>
      <c r="F15" s="39"/>
      <c r="G15" s="38"/>
      <c r="H15" s="38"/>
      <c r="I15" s="38"/>
      <c r="J15" s="38"/>
      <c r="K15" s="116"/>
      <c r="L15" s="39"/>
      <c r="M15" s="38"/>
      <c r="N15" s="38"/>
      <c r="O15" s="39"/>
      <c r="P15" s="38"/>
      <c r="Q15" s="38"/>
      <c r="R15" s="38"/>
      <c r="S15" s="38"/>
      <c r="T15" s="38"/>
      <c r="U15" s="38"/>
      <c r="V15" s="38"/>
      <c r="W15" s="38"/>
      <c r="X15" s="38"/>
    </row>
    <row r="16" spans="1:24" s="37" customFormat="1" ht="15.75">
      <c r="A16" s="55"/>
      <c r="B16" s="215"/>
      <c r="C16" s="61" t="s">
        <v>11</v>
      </c>
      <c r="D16" s="38"/>
      <c r="E16" s="116"/>
      <c r="F16" s="39"/>
      <c r="G16" s="38"/>
      <c r="H16" s="38"/>
      <c r="I16" s="38"/>
      <c r="J16" s="38"/>
      <c r="K16" s="116"/>
      <c r="L16" s="39"/>
      <c r="M16" s="38"/>
      <c r="N16" s="38"/>
      <c r="O16" s="39"/>
      <c r="P16" s="38"/>
      <c r="Q16" s="38"/>
      <c r="R16" s="38"/>
      <c r="S16" s="38"/>
      <c r="T16" s="38"/>
      <c r="U16" s="38"/>
      <c r="V16" s="38"/>
      <c r="W16" s="38"/>
      <c r="X16" s="38"/>
    </row>
    <row r="17" spans="1:24" s="37" customFormat="1" ht="15.75">
      <c r="A17" s="55" t="s">
        <v>14</v>
      </c>
      <c r="B17" s="215" t="s">
        <v>15</v>
      </c>
      <c r="C17" s="61" t="s">
        <v>9</v>
      </c>
      <c r="D17" s="38"/>
      <c r="E17" s="116"/>
      <c r="F17" s="39"/>
      <c r="G17" s="38"/>
      <c r="H17" s="38"/>
      <c r="I17" s="38"/>
      <c r="J17" s="38"/>
      <c r="K17" s="116"/>
      <c r="L17" s="39"/>
      <c r="M17" s="38"/>
      <c r="N17" s="38"/>
      <c r="O17" s="39"/>
      <c r="P17" s="38"/>
      <c r="Q17" s="38"/>
      <c r="R17" s="38"/>
      <c r="S17" s="38"/>
      <c r="T17" s="38"/>
      <c r="U17" s="38"/>
      <c r="V17" s="38"/>
      <c r="W17" s="38"/>
      <c r="X17" s="38"/>
    </row>
    <row r="18" spans="1:24" s="37" customFormat="1" ht="16.5" thickBot="1">
      <c r="A18" s="56"/>
      <c r="B18" s="216"/>
      <c r="C18" s="62" t="s">
        <v>11</v>
      </c>
      <c r="D18" s="47"/>
      <c r="E18" s="117"/>
      <c r="F18" s="42"/>
      <c r="G18" s="41"/>
      <c r="H18" s="41"/>
      <c r="I18" s="41"/>
      <c r="J18" s="41"/>
      <c r="K18" s="117"/>
      <c r="L18" s="42"/>
      <c r="M18" s="41"/>
      <c r="N18" s="41"/>
      <c r="O18" s="42"/>
      <c r="P18" s="41"/>
      <c r="Q18" s="41"/>
      <c r="R18" s="41"/>
      <c r="S18" s="41"/>
      <c r="T18" s="41"/>
      <c r="U18" s="41"/>
      <c r="V18" s="41"/>
      <c r="W18" s="41"/>
      <c r="X18" s="41"/>
    </row>
    <row r="19" spans="1:24" s="37" customFormat="1" ht="15.75">
      <c r="A19" s="297" t="s">
        <v>180</v>
      </c>
      <c r="B19" s="299" t="s">
        <v>197</v>
      </c>
      <c r="C19" s="300" t="s">
        <v>194</v>
      </c>
      <c r="D19" s="135"/>
      <c r="E19" s="119"/>
      <c r="F19" s="135"/>
      <c r="G19" s="119"/>
      <c r="H19" s="135"/>
      <c r="I19" s="119"/>
      <c r="J19" s="135"/>
      <c r="K19" s="119"/>
      <c r="L19" s="119"/>
      <c r="M19" s="135"/>
      <c r="N19" s="119"/>
      <c r="O19" s="135"/>
      <c r="P19" s="119"/>
      <c r="Q19" s="135"/>
      <c r="R19" s="119"/>
      <c r="S19" s="135"/>
      <c r="T19" s="119"/>
      <c r="U19" s="135"/>
      <c r="V19" s="119"/>
      <c r="W19" s="135"/>
      <c r="X19" s="119"/>
    </row>
    <row r="20" spans="1:24" s="37" customFormat="1" ht="16.5" thickBot="1">
      <c r="A20" s="298"/>
      <c r="B20" s="224" t="s">
        <v>198</v>
      </c>
      <c r="C20" s="301" t="s">
        <v>11</v>
      </c>
      <c r="D20" s="136"/>
      <c r="E20" s="117"/>
      <c r="F20" s="136"/>
      <c r="G20" s="117"/>
      <c r="H20" s="136"/>
      <c r="I20" s="117"/>
      <c r="J20" s="136"/>
      <c r="K20" s="117"/>
      <c r="L20" s="117"/>
      <c r="M20" s="136"/>
      <c r="N20" s="117"/>
      <c r="O20" s="136"/>
      <c r="P20" s="117"/>
      <c r="Q20" s="136"/>
      <c r="R20" s="117"/>
      <c r="S20" s="136"/>
      <c r="T20" s="117"/>
      <c r="U20" s="136"/>
      <c r="V20" s="117"/>
      <c r="W20" s="136"/>
      <c r="X20" s="117"/>
    </row>
    <row r="21" spans="1:24" s="37" customFormat="1" ht="15.75">
      <c r="A21" s="211" t="s">
        <v>181</v>
      </c>
      <c r="B21" s="295" t="s">
        <v>182</v>
      </c>
      <c r="C21" s="290" t="s">
        <v>183</v>
      </c>
      <c r="D21" s="53"/>
      <c r="E21" s="212"/>
      <c r="F21" s="45"/>
      <c r="G21" s="53"/>
      <c r="H21" s="53"/>
      <c r="I21" s="53"/>
      <c r="J21" s="53"/>
      <c r="K21" s="53"/>
      <c r="L21" s="53"/>
      <c r="M21" s="53"/>
      <c r="N21" s="53"/>
      <c r="O21" s="212"/>
      <c r="P21" s="45"/>
      <c r="Q21" s="53"/>
      <c r="R21" s="53"/>
      <c r="S21" s="53"/>
      <c r="T21" s="53"/>
      <c r="U21" s="45"/>
      <c r="V21" s="53"/>
      <c r="W21" s="53"/>
      <c r="X21" s="53"/>
    </row>
    <row r="22" spans="1:24" s="37" customFormat="1" ht="15.75">
      <c r="A22" s="57"/>
      <c r="B22" s="296"/>
      <c r="C22" s="65" t="s">
        <v>11</v>
      </c>
      <c r="D22" s="47"/>
      <c r="E22" s="118"/>
      <c r="F22" s="48"/>
      <c r="G22" s="47"/>
      <c r="H22" s="47"/>
      <c r="I22" s="47"/>
      <c r="J22" s="47"/>
      <c r="K22" s="47"/>
      <c r="L22" s="47"/>
      <c r="M22" s="47"/>
      <c r="N22" s="47"/>
      <c r="O22" s="118"/>
      <c r="P22" s="48"/>
      <c r="Q22" s="47"/>
      <c r="R22" s="47"/>
      <c r="S22" s="47"/>
      <c r="T22" s="47"/>
      <c r="U22" s="48"/>
      <c r="V22" s="47"/>
      <c r="W22" s="47"/>
      <c r="X22" s="47"/>
    </row>
    <row r="23" spans="1:24" s="37" customFormat="1" ht="15.75">
      <c r="A23" s="57" t="s">
        <v>184</v>
      </c>
      <c r="B23" s="296" t="s">
        <v>192</v>
      </c>
      <c r="C23" s="65" t="s">
        <v>185</v>
      </c>
      <c r="D23" s="47"/>
      <c r="E23" s="118"/>
      <c r="F23" s="48"/>
      <c r="G23" s="47"/>
      <c r="H23" s="47"/>
      <c r="I23" s="47"/>
      <c r="J23" s="47"/>
      <c r="K23" s="47"/>
      <c r="L23" s="47"/>
      <c r="M23" s="47"/>
      <c r="N23" s="47"/>
      <c r="O23" s="118"/>
      <c r="P23" s="48"/>
      <c r="Q23" s="47"/>
      <c r="R23" s="47"/>
      <c r="S23" s="47"/>
      <c r="T23" s="47"/>
      <c r="U23" s="48"/>
      <c r="V23" s="47"/>
      <c r="W23" s="47"/>
      <c r="X23" s="47"/>
    </row>
    <row r="24" spans="1:24" s="37" customFormat="1" ht="15.75">
      <c r="A24" s="57"/>
      <c r="B24" s="296" t="s">
        <v>193</v>
      </c>
      <c r="C24" s="65" t="s">
        <v>11</v>
      </c>
      <c r="D24" s="47"/>
      <c r="E24" s="118"/>
      <c r="F24" s="48"/>
      <c r="G24" s="47"/>
      <c r="H24" s="47"/>
      <c r="I24" s="47"/>
      <c r="J24" s="47"/>
      <c r="K24" s="47"/>
      <c r="L24" s="47"/>
      <c r="M24" s="47"/>
      <c r="N24" s="47"/>
      <c r="O24" s="118"/>
      <c r="P24" s="48"/>
      <c r="Q24" s="47"/>
      <c r="R24" s="47"/>
      <c r="S24" s="47"/>
      <c r="T24" s="47"/>
      <c r="U24" s="48"/>
      <c r="V24" s="47"/>
      <c r="W24" s="47"/>
      <c r="X24" s="47"/>
    </row>
    <row r="25" spans="1:24" s="37" customFormat="1" ht="15.75">
      <c r="A25" s="57" t="s">
        <v>186</v>
      </c>
      <c r="B25" s="296" t="s">
        <v>187</v>
      </c>
      <c r="C25" s="65" t="s">
        <v>185</v>
      </c>
      <c r="D25" s="47"/>
      <c r="E25" s="118"/>
      <c r="F25" s="48"/>
      <c r="G25" s="47"/>
      <c r="H25" s="47"/>
      <c r="I25" s="47"/>
      <c r="J25" s="47"/>
      <c r="K25" s="47"/>
      <c r="L25" s="47"/>
      <c r="M25" s="47"/>
      <c r="N25" s="47"/>
      <c r="O25" s="118"/>
      <c r="P25" s="48"/>
      <c r="Q25" s="47"/>
      <c r="R25" s="47"/>
      <c r="S25" s="47"/>
      <c r="T25" s="47"/>
      <c r="U25" s="48"/>
      <c r="V25" s="47"/>
      <c r="W25" s="47"/>
      <c r="X25" s="47"/>
    </row>
    <row r="26" spans="1:24" s="37" customFormat="1" ht="15.75">
      <c r="A26" s="57"/>
      <c r="B26" s="296" t="s">
        <v>188</v>
      </c>
      <c r="C26" s="65" t="s">
        <v>11</v>
      </c>
      <c r="D26" s="47"/>
      <c r="E26" s="118"/>
      <c r="F26" s="48"/>
      <c r="G26" s="47"/>
      <c r="H26" s="47"/>
      <c r="I26" s="47"/>
      <c r="J26" s="47"/>
      <c r="K26" s="47"/>
      <c r="L26" s="47"/>
      <c r="M26" s="47"/>
      <c r="N26" s="47"/>
      <c r="O26" s="118"/>
      <c r="P26" s="48"/>
      <c r="Q26" s="47"/>
      <c r="R26" s="47"/>
      <c r="S26" s="47"/>
      <c r="T26" s="47"/>
      <c r="U26" s="48"/>
      <c r="V26" s="47"/>
      <c r="W26" s="47"/>
      <c r="X26" s="47"/>
    </row>
    <row r="27" spans="1:24" s="37" customFormat="1" ht="15.75">
      <c r="A27" s="57" t="s">
        <v>189</v>
      </c>
      <c r="B27" s="296" t="s">
        <v>190</v>
      </c>
      <c r="C27" s="65" t="s">
        <v>28</v>
      </c>
      <c r="D27" s="47"/>
      <c r="E27" s="118"/>
      <c r="F27" s="48"/>
      <c r="G27" s="47"/>
      <c r="H27" s="47"/>
      <c r="I27" s="47"/>
      <c r="J27" s="47"/>
      <c r="K27" s="47"/>
      <c r="L27" s="47"/>
      <c r="M27" s="47"/>
      <c r="N27" s="47"/>
      <c r="O27" s="118"/>
      <c r="P27" s="48"/>
      <c r="Q27" s="47"/>
      <c r="R27" s="47"/>
      <c r="S27" s="47"/>
      <c r="T27" s="47"/>
      <c r="U27" s="48"/>
      <c r="V27" s="47"/>
      <c r="W27" s="47"/>
      <c r="X27" s="47"/>
    </row>
    <row r="28" spans="1:24" s="37" customFormat="1" ht="15.75">
      <c r="A28" s="57"/>
      <c r="B28" s="296"/>
      <c r="C28" s="65" t="s">
        <v>11</v>
      </c>
      <c r="D28" s="47"/>
      <c r="E28" s="118"/>
      <c r="F28" s="48"/>
      <c r="G28" s="47"/>
      <c r="H28" s="47"/>
      <c r="I28" s="47"/>
      <c r="J28" s="47"/>
      <c r="K28" s="47"/>
      <c r="L28" s="47"/>
      <c r="M28" s="47"/>
      <c r="N28" s="47"/>
      <c r="O28" s="118"/>
      <c r="P28" s="48"/>
      <c r="Q28" s="47"/>
      <c r="R28" s="47"/>
      <c r="S28" s="47"/>
      <c r="T28" s="47"/>
      <c r="U28" s="48"/>
      <c r="V28" s="47"/>
      <c r="W28" s="47"/>
      <c r="X28" s="47"/>
    </row>
    <row r="29" spans="1:24" s="37" customFormat="1" ht="16.5" thickBot="1">
      <c r="A29" s="57" t="s">
        <v>191</v>
      </c>
      <c r="B29" s="296" t="s">
        <v>199</v>
      </c>
      <c r="C29" s="65" t="s">
        <v>11</v>
      </c>
      <c r="D29" s="47"/>
      <c r="E29" s="118"/>
      <c r="F29" s="48"/>
      <c r="G29" s="47"/>
      <c r="H29" s="47"/>
      <c r="I29" s="47"/>
      <c r="J29" s="47"/>
      <c r="K29" s="47"/>
      <c r="L29" s="47"/>
      <c r="M29" s="47"/>
      <c r="N29" s="47"/>
      <c r="O29" s="118"/>
      <c r="P29" s="48"/>
      <c r="Q29" s="47"/>
      <c r="R29" s="47"/>
      <c r="S29" s="47"/>
      <c r="T29" s="47"/>
      <c r="U29" s="48"/>
      <c r="V29" s="47"/>
      <c r="W29" s="47"/>
      <c r="X29" s="47"/>
    </row>
    <row r="30" spans="1:24" s="37" customFormat="1" ht="15.75">
      <c r="A30" s="58" t="s">
        <v>18</v>
      </c>
      <c r="B30" s="218" t="s">
        <v>104</v>
      </c>
      <c r="C30" s="66" t="s">
        <v>17</v>
      </c>
      <c r="D30" s="43"/>
      <c r="E30" s="135"/>
      <c r="F30" s="49"/>
      <c r="G30" s="69"/>
      <c r="H30" s="43"/>
      <c r="I30" s="69"/>
      <c r="J30" s="43"/>
      <c r="K30" s="135"/>
      <c r="L30" s="49"/>
      <c r="M30" s="69"/>
      <c r="N30" s="43"/>
      <c r="O30" s="50"/>
      <c r="P30" s="43"/>
      <c r="Q30" s="69"/>
      <c r="R30" s="43"/>
      <c r="S30" s="69"/>
      <c r="T30" s="43"/>
      <c r="U30" s="69"/>
      <c r="V30" s="43"/>
      <c r="W30" s="69"/>
      <c r="X30" s="43"/>
    </row>
    <row r="31" spans="1:24" s="37" customFormat="1" ht="16.5" thickBot="1">
      <c r="A31" s="56"/>
      <c r="B31" s="222" t="s">
        <v>55</v>
      </c>
      <c r="C31" s="40" t="s">
        <v>11</v>
      </c>
      <c r="D31" s="41"/>
      <c r="E31" s="136"/>
      <c r="F31" s="42"/>
      <c r="G31" s="70"/>
      <c r="H31" s="41"/>
      <c r="I31" s="70"/>
      <c r="J31" s="41"/>
      <c r="K31" s="136"/>
      <c r="L31" s="42"/>
      <c r="M31" s="70"/>
      <c r="N31" s="41"/>
      <c r="O31" s="283"/>
      <c r="P31" s="41"/>
      <c r="Q31" s="70"/>
      <c r="R31" s="41"/>
      <c r="S31" s="70"/>
      <c r="T31" s="41"/>
      <c r="U31" s="70"/>
      <c r="V31" s="41"/>
      <c r="W31" s="70"/>
      <c r="X31" s="41"/>
    </row>
    <row r="32" spans="1:24" s="37" customFormat="1" ht="15.75">
      <c r="A32" s="54" t="s">
        <v>57</v>
      </c>
      <c r="B32" s="214" t="s">
        <v>67</v>
      </c>
      <c r="C32" s="63" t="s">
        <v>9</v>
      </c>
      <c r="D32" s="35"/>
      <c r="E32" s="115"/>
      <c r="F32" s="45"/>
      <c r="G32" s="35"/>
      <c r="H32" s="35"/>
      <c r="I32" s="35"/>
      <c r="J32" s="35"/>
      <c r="K32" s="115"/>
      <c r="L32" s="45"/>
      <c r="M32" s="35"/>
      <c r="N32" s="35"/>
      <c r="O32" s="45"/>
      <c r="P32" s="35"/>
      <c r="Q32" s="35"/>
      <c r="R32" s="35"/>
      <c r="S32" s="35"/>
      <c r="T32" s="35"/>
      <c r="U32" s="35"/>
      <c r="V32" s="35"/>
      <c r="W32" s="35"/>
      <c r="X32" s="35"/>
    </row>
    <row r="33" spans="1:24" s="37" customFormat="1" ht="16.5" thickBot="1">
      <c r="A33" s="56"/>
      <c r="B33" s="216"/>
      <c r="C33" s="40" t="s">
        <v>11</v>
      </c>
      <c r="D33" s="41"/>
      <c r="E33" s="117"/>
      <c r="F33" s="42"/>
      <c r="G33" s="41"/>
      <c r="H33" s="41"/>
      <c r="I33" s="41"/>
      <c r="J33" s="41"/>
      <c r="K33" s="117"/>
      <c r="L33" s="42"/>
      <c r="M33" s="41"/>
      <c r="N33" s="41"/>
      <c r="O33" s="42"/>
      <c r="P33" s="41"/>
      <c r="Q33" s="41"/>
      <c r="R33" s="41"/>
      <c r="S33" s="41"/>
      <c r="T33" s="41"/>
      <c r="U33" s="41"/>
      <c r="V33" s="41"/>
      <c r="W33" s="41"/>
      <c r="X33" s="41"/>
    </row>
    <row r="34" spans="1:24" s="37" customFormat="1" ht="15.75">
      <c r="A34" s="58" t="s">
        <v>24</v>
      </c>
      <c r="B34" s="218" t="s">
        <v>85</v>
      </c>
      <c r="C34" s="64" t="s">
        <v>9</v>
      </c>
      <c r="D34" s="43"/>
      <c r="E34" s="119"/>
      <c r="F34" s="49"/>
      <c r="G34" s="43"/>
      <c r="H34" s="43"/>
      <c r="I34" s="43"/>
      <c r="J34" s="43"/>
      <c r="K34" s="119"/>
      <c r="L34" s="49"/>
      <c r="M34" s="43"/>
      <c r="N34" s="43"/>
      <c r="O34" s="49"/>
      <c r="P34" s="43"/>
      <c r="Q34" s="43"/>
      <c r="R34" s="43"/>
      <c r="S34" s="43"/>
      <c r="T34" s="43"/>
      <c r="U34" s="43"/>
      <c r="V34" s="43"/>
      <c r="W34" s="43"/>
      <c r="X34" s="43"/>
    </row>
    <row r="35" spans="1:24" s="37" customFormat="1" ht="15.75">
      <c r="A35" s="55"/>
      <c r="B35" s="217" t="s">
        <v>72</v>
      </c>
      <c r="C35" s="61" t="s">
        <v>58</v>
      </c>
      <c r="D35" s="38"/>
      <c r="E35" s="116"/>
      <c r="F35" s="45"/>
      <c r="G35" s="53"/>
      <c r="H35" s="53"/>
      <c r="I35" s="53"/>
      <c r="J35" s="53"/>
      <c r="K35" s="116"/>
      <c r="L35" s="45"/>
      <c r="M35" s="53"/>
      <c r="N35" s="53"/>
      <c r="O35" s="45"/>
      <c r="P35" s="53"/>
      <c r="Q35" s="53"/>
      <c r="R35" s="53"/>
      <c r="S35" s="53"/>
      <c r="T35" s="53"/>
      <c r="U35" s="53"/>
      <c r="V35" s="53"/>
      <c r="W35" s="53"/>
      <c r="X35" s="53"/>
    </row>
    <row r="36" spans="1:24" s="37" customFormat="1" ht="16.5" thickBot="1">
      <c r="A36" s="80"/>
      <c r="B36" s="219"/>
      <c r="C36" s="81" t="s">
        <v>11</v>
      </c>
      <c r="D36" s="120"/>
      <c r="E36" s="117"/>
      <c r="F36" s="42"/>
      <c r="G36" s="41"/>
      <c r="H36" s="41"/>
      <c r="I36" s="41"/>
      <c r="J36" s="41"/>
      <c r="K36" s="117"/>
      <c r="L36" s="42"/>
      <c r="M36" s="41"/>
      <c r="N36" s="41"/>
      <c r="O36" s="42"/>
      <c r="P36" s="41"/>
      <c r="Q36" s="41"/>
      <c r="R36" s="41"/>
      <c r="S36" s="41"/>
      <c r="T36" s="41"/>
      <c r="U36" s="41"/>
      <c r="V36" s="41"/>
      <c r="W36" s="41"/>
      <c r="X36" s="41"/>
    </row>
    <row r="37" spans="1:24" s="37" customFormat="1" ht="15.75">
      <c r="A37" s="54" t="s">
        <v>25</v>
      </c>
      <c r="B37" s="214" t="s">
        <v>26</v>
      </c>
      <c r="C37" s="60" t="s">
        <v>9</v>
      </c>
      <c r="D37" s="43"/>
      <c r="E37" s="119"/>
      <c r="F37" s="45"/>
      <c r="G37" s="43"/>
      <c r="H37" s="43"/>
      <c r="I37" s="43"/>
      <c r="J37" s="43"/>
      <c r="K37" s="119"/>
      <c r="L37" s="45"/>
      <c r="M37" s="43"/>
      <c r="N37" s="43"/>
      <c r="O37" s="45"/>
      <c r="P37" s="43"/>
      <c r="Q37" s="43"/>
      <c r="R37" s="43"/>
      <c r="S37" s="43"/>
      <c r="T37" s="43"/>
      <c r="U37" s="43"/>
      <c r="V37" s="43"/>
      <c r="W37" s="43"/>
      <c r="X37" s="43"/>
    </row>
    <row r="38" spans="1:24" s="37" customFormat="1" ht="15.75">
      <c r="A38" s="55"/>
      <c r="B38" s="220" t="s">
        <v>70</v>
      </c>
      <c r="C38" s="61" t="s">
        <v>59</v>
      </c>
      <c r="D38" s="38"/>
      <c r="E38" s="116"/>
      <c r="F38" s="48"/>
      <c r="G38" s="53"/>
      <c r="H38" s="53"/>
      <c r="I38" s="53"/>
      <c r="J38" s="53"/>
      <c r="K38" s="116"/>
      <c r="L38" s="48"/>
      <c r="M38" s="53"/>
      <c r="N38" s="53"/>
      <c r="O38" s="48"/>
      <c r="P38" s="53"/>
      <c r="Q38" s="53"/>
      <c r="R38" s="53"/>
      <c r="S38" s="53"/>
      <c r="T38" s="53"/>
      <c r="U38" s="53"/>
      <c r="V38" s="53"/>
      <c r="W38" s="53"/>
      <c r="X38" s="53"/>
    </row>
    <row r="39" spans="1:24" s="37" customFormat="1" ht="16.5" thickBot="1">
      <c r="A39" s="57"/>
      <c r="B39" s="221"/>
      <c r="C39" s="65" t="s">
        <v>11</v>
      </c>
      <c r="D39" s="120"/>
      <c r="E39" s="117"/>
      <c r="F39" s="48"/>
      <c r="G39" s="41"/>
      <c r="H39" s="41"/>
      <c r="I39" s="41"/>
      <c r="J39" s="41"/>
      <c r="K39" s="117"/>
      <c r="L39" s="48"/>
      <c r="M39" s="41"/>
      <c r="N39" s="41"/>
      <c r="O39" s="48"/>
      <c r="P39" s="41"/>
      <c r="Q39" s="41"/>
      <c r="R39" s="41"/>
      <c r="S39" s="41"/>
      <c r="T39" s="41"/>
      <c r="U39" s="41"/>
      <c r="V39" s="41"/>
      <c r="W39" s="41"/>
      <c r="X39" s="41"/>
    </row>
    <row r="40" spans="1:24" s="37" customFormat="1" ht="15.75">
      <c r="A40" s="58" t="s">
        <v>27</v>
      </c>
      <c r="B40" s="218" t="s">
        <v>116</v>
      </c>
      <c r="C40" s="66" t="s">
        <v>28</v>
      </c>
      <c r="D40" s="43"/>
      <c r="E40" s="116"/>
      <c r="F40" s="52"/>
      <c r="G40" s="43"/>
      <c r="H40" s="35"/>
      <c r="I40" s="35"/>
      <c r="J40" s="35"/>
      <c r="K40" s="116"/>
      <c r="L40" s="52"/>
      <c r="M40" s="43"/>
      <c r="N40" s="43"/>
      <c r="O40" s="52"/>
      <c r="P40" s="43"/>
      <c r="Q40" s="43"/>
      <c r="R40" s="43"/>
      <c r="S40" s="43"/>
      <c r="T40" s="43"/>
      <c r="U40" s="43"/>
      <c r="V40" s="43"/>
      <c r="W40" s="43"/>
      <c r="X40" s="43"/>
    </row>
    <row r="41" spans="1:24" s="37" customFormat="1" ht="16.5" thickBot="1">
      <c r="A41" s="56"/>
      <c r="B41" s="222" t="s">
        <v>54</v>
      </c>
      <c r="C41" s="40" t="s">
        <v>11</v>
      </c>
      <c r="D41" s="41"/>
      <c r="E41" s="118"/>
      <c r="F41" s="42"/>
      <c r="G41" s="41"/>
      <c r="H41" s="47"/>
      <c r="I41" s="47"/>
      <c r="J41" s="47"/>
      <c r="K41" s="118"/>
      <c r="L41" s="42"/>
      <c r="M41" s="41"/>
      <c r="N41" s="41"/>
      <c r="O41" s="42"/>
      <c r="P41" s="41"/>
      <c r="Q41" s="41"/>
      <c r="R41" s="41"/>
      <c r="S41" s="41"/>
      <c r="T41" s="41"/>
      <c r="U41" s="41"/>
      <c r="V41" s="41"/>
      <c r="W41" s="41"/>
      <c r="X41" s="41"/>
    </row>
    <row r="42" spans="1:24" s="37" customFormat="1" ht="15.75">
      <c r="A42" s="54" t="s">
        <v>29</v>
      </c>
      <c r="B42" s="214" t="s">
        <v>53</v>
      </c>
      <c r="C42" s="63" t="s">
        <v>28</v>
      </c>
      <c r="D42" s="43"/>
      <c r="E42" s="119"/>
      <c r="F42" s="45"/>
      <c r="G42" s="43"/>
      <c r="H42" s="43"/>
      <c r="I42" s="43"/>
      <c r="J42" s="43"/>
      <c r="K42" s="119"/>
      <c r="L42" s="45"/>
      <c r="M42" s="43"/>
      <c r="N42" s="43"/>
      <c r="O42" s="45"/>
      <c r="P42" s="43"/>
      <c r="Q42" s="43"/>
      <c r="R42" s="43"/>
      <c r="S42" s="43"/>
      <c r="T42" s="43"/>
      <c r="U42" s="43"/>
      <c r="V42" s="43"/>
      <c r="W42" s="43"/>
      <c r="X42" s="43"/>
    </row>
    <row r="43" spans="1:24" s="37" customFormat="1" ht="16.5" thickBot="1">
      <c r="A43" s="57"/>
      <c r="B43" s="223" t="s">
        <v>52</v>
      </c>
      <c r="C43" s="46" t="s">
        <v>11</v>
      </c>
      <c r="D43" s="41"/>
      <c r="E43" s="117"/>
      <c r="F43" s="48"/>
      <c r="G43" s="41"/>
      <c r="H43" s="41"/>
      <c r="I43" s="41"/>
      <c r="J43" s="41"/>
      <c r="K43" s="117"/>
      <c r="L43" s="48"/>
      <c r="M43" s="41"/>
      <c r="N43" s="41"/>
      <c r="O43" s="48"/>
      <c r="P43" s="41"/>
      <c r="Q43" s="41"/>
      <c r="R43" s="41"/>
      <c r="S43" s="41"/>
      <c r="T43" s="41"/>
      <c r="U43" s="41"/>
      <c r="V43" s="41"/>
      <c r="W43" s="41"/>
      <c r="X43" s="41"/>
    </row>
    <row r="44" spans="1:24" s="37" customFormat="1" ht="15.75">
      <c r="A44" s="58" t="s">
        <v>31</v>
      </c>
      <c r="B44" s="218" t="s">
        <v>66</v>
      </c>
      <c r="C44" s="66" t="s">
        <v>17</v>
      </c>
      <c r="D44" s="43"/>
      <c r="E44" s="115"/>
      <c r="F44" s="52"/>
      <c r="G44" s="43"/>
      <c r="H44" s="35"/>
      <c r="I44" s="35"/>
      <c r="J44" s="35"/>
      <c r="K44" s="115"/>
      <c r="L44" s="52"/>
      <c r="M44" s="43"/>
      <c r="N44" s="43"/>
      <c r="O44" s="52"/>
      <c r="P44" s="43"/>
      <c r="Q44" s="43"/>
      <c r="R44" s="43"/>
      <c r="S44" s="43"/>
      <c r="T44" s="43"/>
      <c r="U44" s="43"/>
      <c r="V44" s="43"/>
      <c r="W44" s="43"/>
      <c r="X44" s="43"/>
    </row>
    <row r="45" spans="1:24" s="37" customFormat="1" ht="16.5" thickBot="1">
      <c r="A45" s="57"/>
      <c r="B45" s="221"/>
      <c r="C45" s="46" t="s">
        <v>11</v>
      </c>
      <c r="D45" s="41"/>
      <c r="E45" s="118"/>
      <c r="F45" s="48"/>
      <c r="G45" s="41"/>
      <c r="H45" s="47"/>
      <c r="I45" s="47"/>
      <c r="J45" s="47"/>
      <c r="K45" s="118"/>
      <c r="L45" s="48"/>
      <c r="M45" s="41"/>
      <c r="N45" s="41"/>
      <c r="O45" s="48"/>
      <c r="P45" s="41"/>
      <c r="Q45" s="41"/>
      <c r="R45" s="41"/>
      <c r="S45" s="41"/>
      <c r="T45" s="41"/>
      <c r="U45" s="41"/>
      <c r="V45" s="41"/>
      <c r="W45" s="41"/>
      <c r="X45" s="41"/>
    </row>
    <row r="46" spans="1:24" s="37" customFormat="1" ht="15.75">
      <c r="A46" s="58" t="s">
        <v>32</v>
      </c>
      <c r="B46" s="218" t="s">
        <v>80</v>
      </c>
      <c r="C46" s="66" t="s">
        <v>28</v>
      </c>
      <c r="D46" s="43"/>
      <c r="E46" s="119"/>
      <c r="F46" s="52"/>
      <c r="G46" s="43"/>
      <c r="H46" s="43"/>
      <c r="I46" s="43"/>
      <c r="J46" s="43"/>
      <c r="K46" s="119"/>
      <c r="L46" s="52"/>
      <c r="M46" s="43"/>
      <c r="N46" s="43"/>
      <c r="O46" s="52"/>
      <c r="P46" s="43"/>
      <c r="Q46" s="43"/>
      <c r="R46" s="43"/>
      <c r="S46" s="43"/>
      <c r="T46" s="43"/>
      <c r="U46" s="43"/>
      <c r="V46" s="43"/>
      <c r="W46" s="43"/>
      <c r="X46" s="43"/>
    </row>
    <row r="47" spans="1:24" s="37" customFormat="1" ht="16.5" thickBot="1">
      <c r="A47" s="56"/>
      <c r="B47" s="224" t="s">
        <v>81</v>
      </c>
      <c r="C47" s="40" t="s">
        <v>11</v>
      </c>
      <c r="D47" s="41"/>
      <c r="E47" s="117"/>
      <c r="F47" s="42"/>
      <c r="G47" s="41"/>
      <c r="H47" s="41"/>
      <c r="I47" s="41"/>
      <c r="J47" s="41"/>
      <c r="K47" s="117"/>
      <c r="L47" s="42"/>
      <c r="M47" s="41"/>
      <c r="N47" s="41"/>
      <c r="O47" s="42"/>
      <c r="P47" s="41"/>
      <c r="Q47" s="41"/>
      <c r="R47" s="41"/>
      <c r="S47" s="41"/>
      <c r="T47" s="41"/>
      <c r="U47" s="41"/>
      <c r="V47" s="41"/>
      <c r="W47" s="41"/>
      <c r="X47" s="41"/>
    </row>
    <row r="48" spans="1:24" s="37" customFormat="1" ht="15.75">
      <c r="A48" s="58" t="s">
        <v>34</v>
      </c>
      <c r="B48" s="218" t="s">
        <v>105</v>
      </c>
      <c r="C48" s="66" t="s">
        <v>28</v>
      </c>
      <c r="D48" s="43"/>
      <c r="E48" s="119"/>
      <c r="F48" s="52"/>
      <c r="G48" s="43"/>
      <c r="H48" s="43"/>
      <c r="I48" s="43"/>
      <c r="J48" s="43"/>
      <c r="K48" s="119"/>
      <c r="L48" s="52"/>
      <c r="M48" s="43"/>
      <c r="N48" s="43"/>
      <c r="O48" s="52"/>
      <c r="P48" s="43"/>
      <c r="Q48" s="43"/>
      <c r="R48" s="43"/>
      <c r="S48" s="43"/>
      <c r="T48" s="43"/>
      <c r="U48" s="43"/>
      <c r="V48" s="43"/>
      <c r="W48" s="43"/>
      <c r="X48" s="43"/>
    </row>
    <row r="49" spans="1:24" s="37" customFormat="1" ht="16.5" thickBot="1">
      <c r="A49" s="56"/>
      <c r="B49" s="216"/>
      <c r="C49" s="40" t="s">
        <v>11</v>
      </c>
      <c r="D49" s="41"/>
      <c r="E49" s="117"/>
      <c r="F49" s="42"/>
      <c r="G49" s="41"/>
      <c r="H49" s="41"/>
      <c r="I49" s="41"/>
      <c r="J49" s="41"/>
      <c r="K49" s="117"/>
      <c r="L49" s="42"/>
      <c r="M49" s="41"/>
      <c r="N49" s="41"/>
      <c r="O49" s="42"/>
      <c r="P49" s="41"/>
      <c r="Q49" s="41"/>
      <c r="R49" s="41"/>
      <c r="S49" s="41"/>
      <c r="T49" s="41"/>
      <c r="U49" s="41"/>
      <c r="V49" s="41"/>
      <c r="W49" s="41"/>
      <c r="X49" s="41"/>
    </row>
    <row r="50" spans="1:24" s="37" customFormat="1" ht="15.75">
      <c r="A50" s="58" t="s">
        <v>35</v>
      </c>
      <c r="B50" s="218" t="s">
        <v>78</v>
      </c>
      <c r="C50" s="66" t="s">
        <v>28</v>
      </c>
      <c r="D50" s="43"/>
      <c r="E50" s="119"/>
      <c r="F50" s="52"/>
      <c r="G50" s="43"/>
      <c r="H50" s="43"/>
      <c r="I50" s="43"/>
      <c r="J50" s="43"/>
      <c r="K50" s="119"/>
      <c r="L50" s="52"/>
      <c r="M50" s="43"/>
      <c r="N50" s="43"/>
      <c r="O50" s="52"/>
      <c r="P50" s="43"/>
      <c r="Q50" s="43"/>
      <c r="R50" s="43"/>
      <c r="S50" s="43"/>
      <c r="T50" s="43"/>
      <c r="U50" s="43"/>
      <c r="V50" s="43"/>
      <c r="W50" s="43"/>
      <c r="X50" s="43"/>
    </row>
    <row r="51" spans="1:24" s="37" customFormat="1" ht="16.5" thickBot="1">
      <c r="A51" s="56"/>
      <c r="B51" s="222" t="s">
        <v>30</v>
      </c>
      <c r="C51" s="40" t="s">
        <v>11</v>
      </c>
      <c r="D51" s="41"/>
      <c r="E51" s="117"/>
      <c r="F51" s="42"/>
      <c r="G51" s="41"/>
      <c r="H51" s="41"/>
      <c r="I51" s="41"/>
      <c r="J51" s="41"/>
      <c r="K51" s="117"/>
      <c r="L51" s="42"/>
      <c r="M51" s="41"/>
      <c r="N51" s="41"/>
      <c r="O51" s="42"/>
      <c r="P51" s="41"/>
      <c r="Q51" s="41"/>
      <c r="R51" s="41"/>
      <c r="S51" s="41"/>
      <c r="T51" s="41"/>
      <c r="U51" s="41"/>
      <c r="V51" s="41"/>
      <c r="W51" s="41"/>
      <c r="X51" s="41"/>
    </row>
    <row r="52" spans="1:24" s="37" customFormat="1" ht="15.75">
      <c r="A52" s="55" t="s">
        <v>36</v>
      </c>
      <c r="B52" s="217" t="s">
        <v>79</v>
      </c>
      <c r="C52" s="67" t="s">
        <v>9</v>
      </c>
      <c r="D52" s="43"/>
      <c r="E52" s="119"/>
      <c r="F52" s="49"/>
      <c r="G52" s="43"/>
      <c r="H52" s="43"/>
      <c r="I52" s="43"/>
      <c r="J52" s="43"/>
      <c r="K52" s="119"/>
      <c r="L52" s="49"/>
      <c r="M52" s="43"/>
      <c r="N52" s="43"/>
      <c r="O52" s="49"/>
      <c r="P52" s="43"/>
      <c r="Q52" s="43"/>
      <c r="R52" s="43"/>
      <c r="S52" s="43"/>
      <c r="T52" s="43"/>
      <c r="U52" s="43"/>
      <c r="V52" s="43"/>
      <c r="W52" s="43"/>
      <c r="X52" s="43"/>
    </row>
    <row r="53" spans="1:24" s="37" customFormat="1" ht="16.5" thickBot="1">
      <c r="A53" s="57"/>
      <c r="B53" s="223" t="s">
        <v>106</v>
      </c>
      <c r="C53" s="68" t="s">
        <v>40</v>
      </c>
      <c r="D53" s="41"/>
      <c r="E53" s="117"/>
      <c r="F53" s="45"/>
      <c r="G53" s="41"/>
      <c r="H53" s="41"/>
      <c r="I53" s="41"/>
      <c r="J53" s="41"/>
      <c r="K53" s="117"/>
      <c r="L53" s="45"/>
      <c r="M53" s="41"/>
      <c r="N53" s="41"/>
      <c r="O53" s="45"/>
      <c r="P53" s="41"/>
      <c r="Q53" s="41"/>
      <c r="R53" s="41"/>
      <c r="S53" s="41"/>
      <c r="T53" s="41"/>
      <c r="U53" s="41"/>
      <c r="V53" s="41"/>
      <c r="W53" s="41"/>
      <c r="X53" s="41"/>
    </row>
    <row r="54" spans="1:24" s="37" customFormat="1" ht="15.75">
      <c r="A54" s="58" t="s">
        <v>37</v>
      </c>
      <c r="B54" s="218" t="s">
        <v>82</v>
      </c>
      <c r="C54" s="66" t="s">
        <v>9</v>
      </c>
      <c r="D54" s="43"/>
      <c r="E54" s="119"/>
      <c r="F54" s="49"/>
      <c r="G54" s="43"/>
      <c r="H54" s="43"/>
      <c r="I54" s="43"/>
      <c r="J54" s="43"/>
      <c r="K54" s="119"/>
      <c r="L54" s="49"/>
      <c r="M54" s="43"/>
      <c r="N54" s="43"/>
      <c r="O54" s="49"/>
      <c r="P54" s="43"/>
      <c r="Q54" s="43"/>
      <c r="R54" s="43"/>
      <c r="S54" s="43"/>
      <c r="T54" s="43"/>
      <c r="U54" s="43"/>
      <c r="V54" s="43"/>
      <c r="W54" s="43"/>
      <c r="X54" s="43"/>
    </row>
    <row r="55" spans="1:24" s="37" customFormat="1" ht="16.5" thickBot="1">
      <c r="A55" s="57"/>
      <c r="B55" s="223" t="s">
        <v>83</v>
      </c>
      <c r="C55" s="46" t="s">
        <v>11</v>
      </c>
      <c r="D55" s="47"/>
      <c r="E55" s="118"/>
      <c r="F55" s="48"/>
      <c r="G55" s="47"/>
      <c r="H55" s="47"/>
      <c r="I55" s="47"/>
      <c r="J55" s="47"/>
      <c r="K55" s="118"/>
      <c r="L55" s="48"/>
      <c r="M55" s="47"/>
      <c r="N55" s="47"/>
      <c r="O55" s="48"/>
      <c r="P55" s="47"/>
      <c r="Q55" s="47"/>
      <c r="R55" s="47"/>
      <c r="S55" s="47"/>
      <c r="T55" s="47"/>
      <c r="U55" s="47"/>
      <c r="V55" s="47"/>
      <c r="W55" s="47"/>
      <c r="X55" s="47"/>
    </row>
    <row r="56" spans="1:24" ht="15.75">
      <c r="A56" s="4" t="s">
        <v>51</v>
      </c>
      <c r="B56" s="225" t="s">
        <v>139</v>
      </c>
      <c r="C56" s="5" t="s">
        <v>28</v>
      </c>
      <c r="D56" s="43"/>
      <c r="E56" s="79"/>
      <c r="F56" s="6"/>
      <c r="G56" s="32"/>
      <c r="H56" s="79"/>
      <c r="I56" s="32"/>
      <c r="J56" s="79"/>
      <c r="K56" s="32"/>
      <c r="L56" s="6"/>
      <c r="M56" s="32"/>
      <c r="N56" s="32"/>
      <c r="O56" s="6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6.5" thickBot="1">
      <c r="A57" s="12"/>
      <c r="B57" s="226" t="s">
        <v>140</v>
      </c>
      <c r="C57" s="13" t="s">
        <v>11</v>
      </c>
      <c r="D57" s="41"/>
      <c r="E57" s="138"/>
      <c r="F57" s="139"/>
      <c r="G57" s="140"/>
      <c r="H57" s="138"/>
      <c r="I57" s="140"/>
      <c r="J57" s="138"/>
      <c r="K57" s="140"/>
      <c r="L57" s="139"/>
      <c r="M57" s="140"/>
      <c r="N57" s="140"/>
      <c r="O57" s="139"/>
      <c r="P57" s="140"/>
      <c r="Q57" s="140"/>
      <c r="R57" s="140"/>
      <c r="S57" s="140"/>
      <c r="T57" s="140"/>
      <c r="U57" s="140"/>
      <c r="V57" s="140"/>
      <c r="W57" s="140"/>
      <c r="X57" s="140"/>
    </row>
    <row r="58" spans="1:24" s="37" customFormat="1" ht="15.75">
      <c r="A58" s="54" t="s">
        <v>153</v>
      </c>
      <c r="B58" s="214" t="s">
        <v>68</v>
      </c>
      <c r="C58" s="63" t="s">
        <v>9</v>
      </c>
      <c r="D58" s="35"/>
      <c r="E58" s="115"/>
      <c r="F58" s="45"/>
      <c r="G58" s="35"/>
      <c r="H58" s="35"/>
      <c r="I58" s="35"/>
      <c r="J58" s="35"/>
      <c r="K58" s="115"/>
      <c r="L58" s="45"/>
      <c r="M58" s="35"/>
      <c r="N58" s="35"/>
      <c r="O58" s="45"/>
      <c r="P58" s="35"/>
      <c r="Q58" s="35"/>
      <c r="R58" s="35"/>
      <c r="S58" s="35"/>
      <c r="T58" s="35"/>
      <c r="U58" s="35"/>
      <c r="V58" s="35"/>
      <c r="W58" s="35"/>
      <c r="X58" s="35"/>
    </row>
    <row r="59" spans="1:24" s="37" customFormat="1" ht="16.5" thickBot="1">
      <c r="A59" s="56"/>
      <c r="B59" s="216"/>
      <c r="C59" s="40" t="s">
        <v>11</v>
      </c>
      <c r="D59" s="41"/>
      <c r="E59" s="117"/>
      <c r="F59" s="42"/>
      <c r="G59" s="41"/>
      <c r="H59" s="41"/>
      <c r="I59" s="41"/>
      <c r="J59" s="41"/>
      <c r="K59" s="117"/>
      <c r="L59" s="42"/>
      <c r="M59" s="41"/>
      <c r="N59" s="41"/>
      <c r="O59" s="42"/>
      <c r="P59" s="41"/>
      <c r="Q59" s="41"/>
      <c r="R59" s="41"/>
      <c r="S59" s="41"/>
      <c r="T59" s="41"/>
      <c r="U59" s="41"/>
      <c r="V59" s="41"/>
      <c r="W59" s="41"/>
      <c r="X59" s="41"/>
    </row>
    <row r="60" spans="1:24" s="37" customFormat="1" ht="15.75">
      <c r="A60" s="58" t="s">
        <v>39</v>
      </c>
      <c r="B60" s="218" t="s">
        <v>154</v>
      </c>
      <c r="C60" s="66" t="s">
        <v>28</v>
      </c>
      <c r="D60" s="43"/>
      <c r="E60" s="119"/>
      <c r="F60" s="49"/>
      <c r="G60" s="43"/>
      <c r="H60" s="43"/>
      <c r="I60" s="43"/>
      <c r="J60" s="43"/>
      <c r="K60" s="119"/>
      <c r="L60" s="49"/>
      <c r="M60" s="43"/>
      <c r="N60" s="43"/>
      <c r="O60" s="49"/>
      <c r="P60" s="43"/>
      <c r="Q60" s="43"/>
      <c r="R60" s="43"/>
      <c r="S60" s="43"/>
      <c r="T60" s="43"/>
      <c r="U60" s="43"/>
      <c r="V60" s="43"/>
      <c r="W60" s="43"/>
      <c r="X60" s="43"/>
    </row>
    <row r="61" spans="1:24" s="37" customFormat="1" ht="16.5" thickBot="1">
      <c r="A61" s="211"/>
      <c r="B61" s="227"/>
      <c r="C61" s="113" t="s">
        <v>11</v>
      </c>
      <c r="D61" s="53"/>
      <c r="E61" s="212"/>
      <c r="F61" s="45"/>
      <c r="G61" s="53"/>
      <c r="H61" s="53"/>
      <c r="I61" s="53"/>
      <c r="J61" s="53"/>
      <c r="K61" s="212"/>
      <c r="L61" s="45"/>
      <c r="M61" s="53"/>
      <c r="N61" s="53"/>
      <c r="O61" s="45"/>
      <c r="P61" s="53"/>
      <c r="Q61" s="53"/>
      <c r="R61" s="53"/>
      <c r="S61" s="53"/>
      <c r="T61" s="53"/>
      <c r="U61" s="53"/>
      <c r="V61" s="53"/>
      <c r="W61" s="53"/>
      <c r="X61" s="53"/>
    </row>
    <row r="62" spans="1:24" s="37" customFormat="1" ht="17.25" thickBot="1" thickTop="1">
      <c r="A62" s="98" t="s">
        <v>76</v>
      </c>
      <c r="B62" s="228" t="s">
        <v>77</v>
      </c>
      <c r="C62" s="89" t="s">
        <v>11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 s="37" customFormat="1" ht="16.5" thickTop="1">
      <c r="A63" s="54" t="s">
        <v>41</v>
      </c>
      <c r="B63" s="214" t="s">
        <v>94</v>
      </c>
      <c r="C63" s="60" t="s">
        <v>17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</row>
    <row r="64" spans="1:24" s="37" customFormat="1" ht="15.75">
      <c r="A64" s="54"/>
      <c r="B64" s="214" t="s">
        <v>47</v>
      </c>
      <c r="C64" s="61" t="s">
        <v>11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</row>
    <row r="65" spans="1:24" s="37" customFormat="1" ht="15.75">
      <c r="A65" s="55" t="s">
        <v>145</v>
      </c>
      <c r="B65" s="215" t="s">
        <v>19</v>
      </c>
      <c r="C65" s="61" t="s">
        <v>20</v>
      </c>
      <c r="D65" s="38"/>
      <c r="E65" s="116"/>
      <c r="F65" s="39"/>
      <c r="G65" s="38"/>
      <c r="H65" s="38"/>
      <c r="I65" s="38"/>
      <c r="J65" s="38"/>
      <c r="K65" s="116"/>
      <c r="L65" s="39"/>
      <c r="M65" s="38"/>
      <c r="N65" s="38"/>
      <c r="O65" s="39"/>
      <c r="P65" s="38"/>
      <c r="Q65" s="38"/>
      <c r="R65" s="38"/>
      <c r="S65" s="38"/>
      <c r="T65" s="38"/>
      <c r="U65" s="38"/>
      <c r="V65" s="38"/>
      <c r="W65" s="38"/>
      <c r="X65" s="38"/>
    </row>
    <row r="66" spans="1:24" s="37" customFormat="1" ht="15.75">
      <c r="A66" s="55"/>
      <c r="B66" s="215"/>
      <c r="C66" s="61" t="s">
        <v>11</v>
      </c>
      <c r="D66" s="38"/>
      <c r="E66" s="116"/>
      <c r="F66" s="39"/>
      <c r="G66" s="38"/>
      <c r="H66" s="38"/>
      <c r="I66" s="38"/>
      <c r="J66" s="38"/>
      <c r="K66" s="116"/>
      <c r="L66" s="39"/>
      <c r="M66" s="38"/>
      <c r="N66" s="38"/>
      <c r="O66" s="39"/>
      <c r="P66" s="38"/>
      <c r="Q66" s="38"/>
      <c r="R66" s="38"/>
      <c r="S66" s="38"/>
      <c r="T66" s="38"/>
      <c r="U66" s="38"/>
      <c r="V66" s="38"/>
      <c r="W66" s="38"/>
      <c r="X66" s="38"/>
    </row>
    <row r="67" spans="1:24" s="37" customFormat="1" ht="15.75">
      <c r="A67" s="55" t="s">
        <v>146</v>
      </c>
      <c r="B67" s="215" t="s">
        <v>21</v>
      </c>
      <c r="C67" s="61" t="s">
        <v>17</v>
      </c>
      <c r="D67" s="38"/>
      <c r="E67" s="116"/>
      <c r="F67" s="39"/>
      <c r="G67" s="38"/>
      <c r="H67" s="38"/>
      <c r="I67" s="38"/>
      <c r="J67" s="38"/>
      <c r="K67" s="116"/>
      <c r="L67" s="39"/>
      <c r="M67" s="38"/>
      <c r="N67" s="38"/>
      <c r="O67" s="39"/>
      <c r="P67" s="38"/>
      <c r="Q67" s="38"/>
      <c r="R67" s="38"/>
      <c r="S67" s="38"/>
      <c r="T67" s="38"/>
      <c r="U67" s="38"/>
      <c r="V67" s="38"/>
      <c r="W67" s="38"/>
      <c r="X67" s="38"/>
    </row>
    <row r="68" spans="1:24" s="37" customFormat="1" ht="15.75">
      <c r="A68" s="55"/>
      <c r="B68" s="215"/>
      <c r="C68" s="61" t="s">
        <v>11</v>
      </c>
      <c r="D68" s="38"/>
      <c r="E68" s="116"/>
      <c r="F68" s="39"/>
      <c r="G68" s="38"/>
      <c r="H68" s="38"/>
      <c r="I68" s="38"/>
      <c r="J68" s="38"/>
      <c r="K68" s="116"/>
      <c r="L68" s="39"/>
      <c r="M68" s="38"/>
      <c r="N68" s="38"/>
      <c r="O68" s="39"/>
      <c r="P68" s="38"/>
      <c r="Q68" s="38"/>
      <c r="R68" s="38"/>
      <c r="S68" s="38"/>
      <c r="T68" s="38"/>
      <c r="U68" s="38"/>
      <c r="V68" s="38"/>
      <c r="W68" s="38"/>
      <c r="X68" s="38"/>
    </row>
    <row r="69" spans="1:24" s="37" customFormat="1" ht="15.75">
      <c r="A69" s="55" t="s">
        <v>147</v>
      </c>
      <c r="B69" s="215" t="s">
        <v>22</v>
      </c>
      <c r="C69" s="61" t="s">
        <v>17</v>
      </c>
      <c r="D69" s="38"/>
      <c r="E69" s="116"/>
      <c r="F69" s="39"/>
      <c r="G69" s="38"/>
      <c r="H69" s="38"/>
      <c r="I69" s="38"/>
      <c r="J69" s="38"/>
      <c r="K69" s="116"/>
      <c r="L69" s="39"/>
      <c r="M69" s="38"/>
      <c r="N69" s="38"/>
      <c r="O69" s="39"/>
      <c r="P69" s="38"/>
      <c r="Q69" s="38"/>
      <c r="R69" s="38"/>
      <c r="S69" s="38"/>
      <c r="T69" s="38"/>
      <c r="U69" s="38"/>
      <c r="V69" s="38"/>
      <c r="W69" s="38"/>
      <c r="X69" s="38"/>
    </row>
    <row r="70" spans="1:24" s="37" customFormat="1" ht="15.75">
      <c r="A70" s="55"/>
      <c r="B70" s="215"/>
      <c r="C70" s="61" t="s">
        <v>11</v>
      </c>
      <c r="D70" s="38"/>
      <c r="E70" s="116"/>
      <c r="F70" s="39"/>
      <c r="G70" s="38"/>
      <c r="H70" s="38"/>
      <c r="I70" s="38"/>
      <c r="J70" s="38"/>
      <c r="K70" s="116"/>
      <c r="L70" s="39"/>
      <c r="M70" s="38"/>
      <c r="N70" s="38"/>
      <c r="O70" s="39"/>
      <c r="P70" s="38"/>
      <c r="Q70" s="38"/>
      <c r="R70" s="38"/>
      <c r="S70" s="38"/>
      <c r="T70" s="38"/>
      <c r="U70" s="38"/>
      <c r="V70" s="38"/>
      <c r="W70" s="38"/>
      <c r="X70" s="38"/>
    </row>
    <row r="71" spans="1:24" s="37" customFormat="1" ht="15.75">
      <c r="A71" s="55" t="s">
        <v>148</v>
      </c>
      <c r="B71" s="215" t="s">
        <v>23</v>
      </c>
      <c r="C71" s="61" t="s">
        <v>17</v>
      </c>
      <c r="D71" s="38"/>
      <c r="E71" s="116"/>
      <c r="F71" s="39"/>
      <c r="G71" s="38"/>
      <c r="H71" s="38"/>
      <c r="I71" s="38"/>
      <c r="J71" s="38"/>
      <c r="K71" s="116"/>
      <c r="L71" s="39"/>
      <c r="M71" s="38"/>
      <c r="N71" s="38"/>
      <c r="O71" s="39"/>
      <c r="P71" s="38"/>
      <c r="Q71" s="38"/>
      <c r="R71" s="38"/>
      <c r="S71" s="38"/>
      <c r="T71" s="38"/>
      <c r="U71" s="38"/>
      <c r="V71" s="38"/>
      <c r="W71" s="38"/>
      <c r="X71" s="38"/>
    </row>
    <row r="72" spans="1:24" s="37" customFormat="1" ht="16.5" thickBot="1">
      <c r="A72" s="56"/>
      <c r="B72" s="216"/>
      <c r="C72" s="62" t="s">
        <v>11</v>
      </c>
      <c r="D72" s="47"/>
      <c r="E72" s="116"/>
      <c r="F72" s="42"/>
      <c r="G72" s="47"/>
      <c r="H72" s="47"/>
      <c r="I72" s="47"/>
      <c r="J72" s="47"/>
      <c r="K72" s="116"/>
      <c r="L72" s="42"/>
      <c r="M72" s="47"/>
      <c r="N72" s="47"/>
      <c r="O72" s="42"/>
      <c r="P72" s="47"/>
      <c r="Q72" s="47"/>
      <c r="R72" s="47"/>
      <c r="S72" s="47"/>
      <c r="T72" s="47"/>
      <c r="U72" s="47"/>
      <c r="V72" s="47"/>
      <c r="W72" s="47"/>
      <c r="X72" s="47"/>
    </row>
    <row r="73" spans="1:24" s="37" customFormat="1" ht="15.75">
      <c r="A73" s="58" t="s">
        <v>155</v>
      </c>
      <c r="B73" s="218" t="s">
        <v>49</v>
      </c>
      <c r="C73" s="66" t="s">
        <v>28</v>
      </c>
      <c r="D73" s="43"/>
      <c r="E73" s="43"/>
      <c r="F73" s="52"/>
      <c r="G73" s="43"/>
      <c r="H73" s="43"/>
      <c r="I73" s="43"/>
      <c r="J73" s="43"/>
      <c r="K73" s="43"/>
      <c r="L73" s="52"/>
      <c r="M73" s="43"/>
      <c r="N73" s="43"/>
      <c r="O73" s="52"/>
      <c r="P73" s="43"/>
      <c r="Q73" s="43"/>
      <c r="R73" s="43"/>
      <c r="S73" s="43"/>
      <c r="T73" s="43"/>
      <c r="U73" s="43"/>
      <c r="V73" s="43"/>
      <c r="W73" s="43"/>
      <c r="X73" s="43"/>
    </row>
    <row r="74" spans="1:24" s="37" customFormat="1" ht="16.5" thickBot="1">
      <c r="A74" s="56"/>
      <c r="B74" s="216"/>
      <c r="C74" s="40" t="s">
        <v>11</v>
      </c>
      <c r="D74" s="41"/>
      <c r="E74" s="41"/>
      <c r="F74" s="42"/>
      <c r="G74" s="41"/>
      <c r="H74" s="41"/>
      <c r="I74" s="41"/>
      <c r="J74" s="41"/>
      <c r="K74" s="41"/>
      <c r="L74" s="42"/>
      <c r="M74" s="41"/>
      <c r="N74" s="41"/>
      <c r="O74" s="42"/>
      <c r="P74" s="41"/>
      <c r="Q74" s="41"/>
      <c r="R74" s="41"/>
      <c r="S74" s="41"/>
      <c r="T74" s="41"/>
      <c r="U74" s="41"/>
      <c r="V74" s="41"/>
      <c r="W74" s="41"/>
      <c r="X74" s="41"/>
    </row>
    <row r="75" spans="1:24" s="37" customFormat="1" ht="15.75">
      <c r="A75" s="58" t="s">
        <v>195</v>
      </c>
      <c r="B75" s="218" t="s">
        <v>107</v>
      </c>
      <c r="C75" s="66" t="s">
        <v>28</v>
      </c>
      <c r="D75" s="43"/>
      <c r="E75" s="43"/>
      <c r="F75" s="52"/>
      <c r="G75" s="43"/>
      <c r="H75" s="43"/>
      <c r="I75" s="43"/>
      <c r="J75" s="43"/>
      <c r="K75" s="43"/>
      <c r="L75" s="52"/>
      <c r="M75" s="43"/>
      <c r="N75" s="43"/>
      <c r="O75" s="52"/>
      <c r="P75" s="43"/>
      <c r="Q75" s="43"/>
      <c r="R75" s="43"/>
      <c r="S75" s="43"/>
      <c r="T75" s="43"/>
      <c r="U75" s="43"/>
      <c r="V75" s="43"/>
      <c r="W75" s="43"/>
      <c r="X75" s="43"/>
    </row>
    <row r="76" spans="1:24" s="37" customFormat="1" ht="16.5" thickBot="1">
      <c r="A76" s="56"/>
      <c r="B76" s="222" t="s">
        <v>117</v>
      </c>
      <c r="C76" s="40" t="s">
        <v>11</v>
      </c>
      <c r="D76" s="41"/>
      <c r="E76" s="41"/>
      <c r="F76" s="42"/>
      <c r="G76" s="41"/>
      <c r="H76" s="41"/>
      <c r="I76" s="41"/>
      <c r="J76" s="41"/>
      <c r="K76" s="41"/>
      <c r="L76" s="42"/>
      <c r="M76" s="41"/>
      <c r="N76" s="41"/>
      <c r="O76" s="42"/>
      <c r="P76" s="41"/>
      <c r="Q76" s="41"/>
      <c r="R76" s="41"/>
      <c r="S76" s="41"/>
      <c r="T76" s="41"/>
      <c r="U76" s="41"/>
      <c r="V76" s="41"/>
      <c r="W76" s="41"/>
      <c r="X76" s="41"/>
    </row>
    <row r="77" spans="1:24" ht="17.25" thickBot="1" thickTop="1">
      <c r="A77" s="88" t="s">
        <v>88</v>
      </c>
      <c r="B77" s="228" t="s">
        <v>86</v>
      </c>
      <c r="C77" s="88" t="s">
        <v>11</v>
      </c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</row>
    <row r="78" spans="1:24" ht="16.5" thickTop="1">
      <c r="A78" s="100">
        <v>21</v>
      </c>
      <c r="B78" s="229" t="s">
        <v>118</v>
      </c>
      <c r="C78" s="5" t="s">
        <v>17</v>
      </c>
      <c r="D78" s="43"/>
      <c r="E78" s="135"/>
      <c r="F78" s="144"/>
      <c r="G78" s="43"/>
      <c r="H78" s="69"/>
      <c r="I78" s="35"/>
      <c r="J78" s="82"/>
      <c r="K78" s="115"/>
      <c r="L78" s="144"/>
      <c r="M78" s="43"/>
      <c r="N78" s="43"/>
      <c r="O78" s="75"/>
      <c r="P78" s="43"/>
      <c r="Q78" s="43"/>
      <c r="R78" s="43"/>
      <c r="S78" s="43"/>
      <c r="T78" s="43"/>
      <c r="U78" s="43"/>
      <c r="V78" s="43"/>
      <c r="W78" s="43"/>
      <c r="X78" s="43"/>
    </row>
    <row r="79" spans="1:24" ht="16.5" thickBot="1">
      <c r="A79" s="13"/>
      <c r="B79" s="230" t="s">
        <v>119</v>
      </c>
      <c r="C79" s="13" t="s">
        <v>11</v>
      </c>
      <c r="D79" s="41"/>
      <c r="E79" s="136"/>
      <c r="F79" s="145"/>
      <c r="G79" s="41"/>
      <c r="H79" s="70"/>
      <c r="I79" s="41"/>
      <c r="J79" s="70"/>
      <c r="K79" s="117"/>
      <c r="L79" s="145"/>
      <c r="M79" s="41"/>
      <c r="N79" s="41"/>
      <c r="O79" s="14"/>
      <c r="P79" s="41"/>
      <c r="Q79" s="41"/>
      <c r="R79" s="41"/>
      <c r="S79" s="41"/>
      <c r="T79" s="41"/>
      <c r="U79" s="41"/>
      <c r="V79" s="41"/>
      <c r="W79" s="41"/>
      <c r="X79" s="41"/>
    </row>
    <row r="80" spans="1:24" ht="15.75">
      <c r="A80" s="142">
        <v>22</v>
      </c>
      <c r="B80" s="231" t="s">
        <v>120</v>
      </c>
      <c r="C80" s="24" t="s">
        <v>28</v>
      </c>
      <c r="D80" s="35"/>
      <c r="E80" s="115"/>
      <c r="F80" s="22"/>
      <c r="G80" s="35"/>
      <c r="H80" s="35"/>
      <c r="I80" s="35"/>
      <c r="J80" s="35"/>
      <c r="K80" s="115"/>
      <c r="L80" s="22"/>
      <c r="M80" s="35"/>
      <c r="N80" s="35"/>
      <c r="O80" s="107"/>
      <c r="P80" s="35"/>
      <c r="Q80" s="35"/>
      <c r="R80" s="35"/>
      <c r="S80" s="35"/>
      <c r="T80" s="35"/>
      <c r="U80" s="35"/>
      <c r="V80" s="35"/>
      <c r="W80" s="35"/>
      <c r="X80" s="35"/>
    </row>
    <row r="81" spans="1:24" ht="16.5" thickBot="1">
      <c r="A81" s="109"/>
      <c r="B81" s="232" t="s">
        <v>108</v>
      </c>
      <c r="C81" s="108" t="s">
        <v>11</v>
      </c>
      <c r="D81" s="41"/>
      <c r="E81" s="117"/>
      <c r="F81" s="96"/>
      <c r="G81" s="41"/>
      <c r="H81" s="41"/>
      <c r="I81" s="41"/>
      <c r="J81" s="41"/>
      <c r="K81" s="117"/>
      <c r="L81" s="96"/>
      <c r="M81" s="41"/>
      <c r="N81" s="41"/>
      <c r="O81" s="97"/>
      <c r="P81" s="41"/>
      <c r="Q81" s="41"/>
      <c r="R81" s="41"/>
      <c r="S81" s="41"/>
      <c r="T81" s="41"/>
      <c r="U81" s="41"/>
      <c r="V81" s="41"/>
      <c r="W81" s="41"/>
      <c r="X81" s="41"/>
    </row>
    <row r="82" spans="1:24" ht="15.75">
      <c r="A82" s="4" t="s">
        <v>113</v>
      </c>
      <c r="B82" s="233" t="s">
        <v>60</v>
      </c>
      <c r="C82" s="5" t="s">
        <v>28</v>
      </c>
      <c r="D82" s="43"/>
      <c r="E82" s="119"/>
      <c r="F82" s="15"/>
      <c r="G82" s="43"/>
      <c r="H82" s="43"/>
      <c r="I82" s="43"/>
      <c r="J82" s="43"/>
      <c r="K82" s="119"/>
      <c r="L82" s="15"/>
      <c r="M82" s="43"/>
      <c r="N82" s="43"/>
      <c r="O82" s="6"/>
      <c r="P82" s="43"/>
      <c r="Q82" s="43"/>
      <c r="R82" s="43"/>
      <c r="S82" s="43"/>
      <c r="T82" s="43"/>
      <c r="U82" s="43"/>
      <c r="V82" s="43"/>
      <c r="W82" s="43"/>
      <c r="X82" s="43"/>
    </row>
    <row r="83" spans="1:24" ht="16.5" thickBot="1">
      <c r="A83" s="16"/>
      <c r="B83" s="234"/>
      <c r="C83" s="17" t="s">
        <v>11</v>
      </c>
      <c r="D83" s="41"/>
      <c r="E83" s="117"/>
      <c r="F83" s="19"/>
      <c r="G83" s="41"/>
      <c r="H83" s="41"/>
      <c r="I83" s="41"/>
      <c r="J83" s="41"/>
      <c r="K83" s="117"/>
      <c r="L83" s="19"/>
      <c r="M83" s="41"/>
      <c r="N83" s="41"/>
      <c r="O83" s="18"/>
      <c r="P83" s="41"/>
      <c r="Q83" s="41"/>
      <c r="R83" s="41"/>
      <c r="S83" s="41"/>
      <c r="T83" s="41"/>
      <c r="U83" s="41"/>
      <c r="V83" s="41"/>
      <c r="W83" s="41"/>
      <c r="X83" s="41"/>
    </row>
    <row r="84" spans="1:24" ht="38.25" customHeight="1" thickBot="1" thickTop="1">
      <c r="A84" s="94" t="s">
        <v>90</v>
      </c>
      <c r="B84" s="235" t="s">
        <v>89</v>
      </c>
      <c r="C84" s="94" t="s">
        <v>11</v>
      </c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</row>
    <row r="85" spans="1:24" ht="17.25" thickBot="1" thickTop="1">
      <c r="A85" s="59" t="s">
        <v>48</v>
      </c>
      <c r="B85" s="236" t="s">
        <v>158</v>
      </c>
      <c r="C85" s="71" t="s">
        <v>11</v>
      </c>
      <c r="D85" s="43"/>
      <c r="E85" s="79"/>
      <c r="F85" s="6"/>
      <c r="G85" s="28"/>
      <c r="H85" s="152"/>
      <c r="I85" s="255"/>
      <c r="J85" s="152"/>
      <c r="K85" s="255"/>
      <c r="L85" s="6"/>
      <c r="M85" s="28"/>
      <c r="N85" s="28"/>
      <c r="O85" s="6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thickBot="1">
      <c r="A86" s="133" t="s">
        <v>156</v>
      </c>
      <c r="B86" s="236" t="s">
        <v>159</v>
      </c>
      <c r="C86" s="74" t="s">
        <v>11</v>
      </c>
      <c r="D86" s="124"/>
      <c r="E86" s="125"/>
      <c r="F86" s="126"/>
      <c r="G86" s="28"/>
      <c r="H86" s="125"/>
      <c r="I86" s="28"/>
      <c r="J86" s="125"/>
      <c r="K86" s="28"/>
      <c r="L86" s="126"/>
      <c r="M86" s="28"/>
      <c r="N86" s="28"/>
      <c r="O86" s="126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thickBot="1">
      <c r="A87" s="133" t="s">
        <v>196</v>
      </c>
      <c r="B87" s="236" t="s">
        <v>123</v>
      </c>
      <c r="C87" s="74" t="s">
        <v>11</v>
      </c>
      <c r="D87" s="124"/>
      <c r="E87" s="125"/>
      <c r="F87" s="126"/>
      <c r="G87" s="28"/>
      <c r="H87" s="125"/>
      <c r="I87" s="28"/>
      <c r="J87" s="125"/>
      <c r="K87" s="28"/>
      <c r="L87" s="126"/>
      <c r="M87" s="28"/>
      <c r="N87" s="28"/>
      <c r="O87" s="126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thickBot="1">
      <c r="A88" s="105"/>
      <c r="B88" s="237" t="s">
        <v>91</v>
      </c>
      <c r="C88" s="106" t="s">
        <v>11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</row>
    <row r="89" spans="1:24" s="37" customFormat="1" ht="13.5" thickTop="1">
      <c r="A89" s="111"/>
      <c r="B89" s="112"/>
      <c r="C89" s="113"/>
      <c r="D89" s="114"/>
      <c r="E89" s="114"/>
      <c r="F89" s="113"/>
      <c r="G89" s="113"/>
      <c r="H89" s="113"/>
      <c r="I89" s="113"/>
      <c r="J89" s="113"/>
      <c r="K89" s="114"/>
      <c r="L89" s="113"/>
      <c r="M89" s="113"/>
      <c r="N89" s="113"/>
      <c r="O89" s="113"/>
      <c r="P89" s="114"/>
      <c r="Q89" s="113"/>
      <c r="R89" s="114"/>
      <c r="S89" s="114"/>
      <c r="T89" s="113"/>
      <c r="U89" s="114"/>
      <c r="V89" s="114"/>
      <c r="W89" s="114"/>
      <c r="X89" s="114"/>
    </row>
    <row r="90" spans="1:24" s="37" customFormat="1" ht="12.75">
      <c r="A90" s="111"/>
      <c r="B90" s="112"/>
      <c r="C90" s="113"/>
      <c r="D90" s="114"/>
      <c r="E90" s="114"/>
      <c r="F90" s="113"/>
      <c r="G90" s="113"/>
      <c r="H90" s="113"/>
      <c r="I90" s="113"/>
      <c r="J90" s="113"/>
      <c r="K90" s="114"/>
      <c r="L90" s="113"/>
      <c r="M90" s="113"/>
      <c r="N90" s="113"/>
      <c r="O90" s="113"/>
      <c r="P90" s="114"/>
      <c r="Q90" s="113"/>
      <c r="R90" s="114"/>
      <c r="S90" s="114"/>
      <c r="T90" s="113"/>
      <c r="U90" s="114"/>
      <c r="V90" s="114"/>
      <c r="W90" s="114"/>
      <c r="X90" s="114"/>
    </row>
    <row r="91" spans="1:24" s="37" customFormat="1" ht="12.75">
      <c r="A91" s="111"/>
      <c r="B91" s="112"/>
      <c r="C91" s="113"/>
      <c r="D91" s="114"/>
      <c r="E91" s="114"/>
      <c r="F91" s="113"/>
      <c r="G91" s="113"/>
      <c r="H91" s="113"/>
      <c r="I91" s="113"/>
      <c r="J91" s="113"/>
      <c r="K91" s="114"/>
      <c r="L91" s="113"/>
      <c r="M91" s="113"/>
      <c r="N91" s="113"/>
      <c r="O91" s="113"/>
      <c r="P91" s="114"/>
      <c r="Q91" s="113"/>
      <c r="R91" s="114"/>
      <c r="S91" s="114"/>
      <c r="T91" s="113"/>
      <c r="U91" s="114"/>
      <c r="V91" s="114"/>
      <c r="W91" s="114"/>
      <c r="X91" s="114"/>
    </row>
    <row r="92" spans="1:24" s="37" customFormat="1" ht="12.75">
      <c r="A92" s="111"/>
      <c r="B92" s="112"/>
      <c r="C92" s="113"/>
      <c r="D92" s="114"/>
      <c r="E92" s="114"/>
      <c r="F92" s="113"/>
      <c r="G92" s="113"/>
      <c r="H92" s="113"/>
      <c r="I92" s="113"/>
      <c r="J92" s="113"/>
      <c r="K92" s="114"/>
      <c r="L92" s="113"/>
      <c r="M92" s="113"/>
      <c r="N92" s="113"/>
      <c r="O92" s="113"/>
      <c r="P92" s="114"/>
      <c r="Q92" s="113"/>
      <c r="R92" s="114"/>
      <c r="S92" s="114"/>
      <c r="T92" s="113"/>
      <c r="U92" s="114"/>
      <c r="V92" s="114"/>
      <c r="W92" s="114"/>
      <c r="X92" s="114"/>
    </row>
    <row r="94" spans="1:24" ht="13.5" customHeight="1" thickBot="1">
      <c r="A94" s="369" t="s">
        <v>96</v>
      </c>
      <c r="B94" s="369"/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70"/>
      <c r="T94" s="369"/>
      <c r="U94" s="2"/>
      <c r="V94" s="2"/>
      <c r="W94" s="2"/>
      <c r="X94" s="2"/>
    </row>
    <row r="95" spans="1:24" ht="12.75">
      <c r="A95" s="26" t="s">
        <v>71</v>
      </c>
      <c r="B95" s="76" t="s">
        <v>114</v>
      </c>
      <c r="C95" s="5" t="s">
        <v>28</v>
      </c>
      <c r="D95" s="43"/>
      <c r="E95" s="119"/>
      <c r="F95" s="5"/>
      <c r="G95" s="6"/>
      <c r="H95" s="6"/>
      <c r="I95" s="6"/>
      <c r="J95" s="6"/>
      <c r="K95" s="119"/>
      <c r="L95" s="5"/>
      <c r="M95" s="6"/>
      <c r="N95" s="15"/>
      <c r="O95" s="6"/>
      <c r="P95" s="160"/>
      <c r="Q95" s="75"/>
      <c r="R95" s="43"/>
      <c r="S95" s="160"/>
      <c r="T95" s="83"/>
      <c r="U95" s="43"/>
      <c r="V95" s="160"/>
      <c r="W95" s="43"/>
      <c r="X95" s="160"/>
    </row>
    <row r="96" spans="1:24" ht="13.5" thickBot="1">
      <c r="A96" s="146"/>
      <c r="B96" s="78" t="s">
        <v>56</v>
      </c>
      <c r="C96" s="21" t="s">
        <v>11</v>
      </c>
      <c r="D96" s="47"/>
      <c r="E96" s="118"/>
      <c r="F96" s="17"/>
      <c r="G96" s="18"/>
      <c r="H96" s="18"/>
      <c r="I96" s="18"/>
      <c r="J96" s="18"/>
      <c r="K96" s="118"/>
      <c r="L96" s="17"/>
      <c r="M96" s="18"/>
      <c r="N96" s="19"/>
      <c r="O96" s="18"/>
      <c r="P96" s="168"/>
      <c r="Q96" s="20"/>
      <c r="R96" s="47"/>
      <c r="S96" s="167"/>
      <c r="T96" s="141"/>
      <c r="U96" s="47"/>
      <c r="V96" s="174"/>
      <c r="W96" s="47"/>
      <c r="X96" s="174"/>
    </row>
    <row r="97" spans="1:24" ht="12.75">
      <c r="A97" s="4" t="s">
        <v>16</v>
      </c>
      <c r="B97" s="76" t="s">
        <v>50</v>
      </c>
      <c r="C97" s="5" t="s">
        <v>28</v>
      </c>
      <c r="D97" s="162"/>
      <c r="E97" s="119"/>
      <c r="F97" s="75"/>
      <c r="G97" s="6"/>
      <c r="H97" s="6"/>
      <c r="I97" s="6"/>
      <c r="J97" s="6"/>
      <c r="K97" s="119"/>
      <c r="L97" s="75"/>
      <c r="M97" s="6"/>
      <c r="N97" s="15"/>
      <c r="O97" s="6"/>
      <c r="P97" s="69"/>
      <c r="Q97" s="200"/>
      <c r="R97" s="43"/>
      <c r="S97" s="169"/>
      <c r="T97" s="5"/>
      <c r="U97" s="69"/>
      <c r="V97" s="43"/>
      <c r="W97" s="69"/>
      <c r="X97" s="43"/>
    </row>
    <row r="98" spans="1:24" ht="13.5" thickBot="1">
      <c r="A98" s="12"/>
      <c r="B98" s="14"/>
      <c r="C98" s="13" t="s">
        <v>11</v>
      </c>
      <c r="D98" s="163"/>
      <c r="E98" s="117"/>
      <c r="F98" s="14"/>
      <c r="G98" s="139"/>
      <c r="H98" s="139"/>
      <c r="I98" s="139"/>
      <c r="J98" s="139"/>
      <c r="K98" s="117"/>
      <c r="L98" s="14"/>
      <c r="M98" s="139"/>
      <c r="N98" s="148"/>
      <c r="O98" s="139"/>
      <c r="P98" s="70"/>
      <c r="Q98" s="201"/>
      <c r="R98" s="41"/>
      <c r="S98" s="167"/>
      <c r="T98" s="13"/>
      <c r="U98" s="70"/>
      <c r="V98" s="41"/>
      <c r="W98" s="70"/>
      <c r="X98" s="41"/>
    </row>
    <row r="99" spans="1:24" ht="12.75">
      <c r="A99" s="4" t="s">
        <v>18</v>
      </c>
      <c r="B99" s="76" t="s">
        <v>121</v>
      </c>
      <c r="C99" s="5" t="s">
        <v>28</v>
      </c>
      <c r="D99" s="162"/>
      <c r="E99" s="119"/>
      <c r="F99" s="75"/>
      <c r="G99" s="6"/>
      <c r="H99" s="6"/>
      <c r="I99" s="6"/>
      <c r="J99" s="6"/>
      <c r="K99" s="119"/>
      <c r="L99" s="75"/>
      <c r="M99" s="6"/>
      <c r="N99" s="15"/>
      <c r="O99" s="6"/>
      <c r="P99" s="69"/>
      <c r="Q99" s="200"/>
      <c r="R99" s="43"/>
      <c r="S99" s="160"/>
      <c r="T99" s="5"/>
      <c r="U99" s="69"/>
      <c r="V99" s="43"/>
      <c r="W99" s="69"/>
      <c r="X99" s="43"/>
    </row>
    <row r="100" spans="1:24" ht="13.5" thickBot="1">
      <c r="A100" s="12"/>
      <c r="B100" s="14"/>
      <c r="C100" s="13" t="s">
        <v>11</v>
      </c>
      <c r="D100" s="163"/>
      <c r="E100" s="117"/>
      <c r="F100" s="14"/>
      <c r="G100" s="139"/>
      <c r="H100" s="139"/>
      <c r="I100" s="139"/>
      <c r="J100" s="139"/>
      <c r="K100" s="117"/>
      <c r="L100" s="14"/>
      <c r="M100" s="139"/>
      <c r="N100" s="148"/>
      <c r="O100" s="139"/>
      <c r="P100" s="70"/>
      <c r="Q100" s="201"/>
      <c r="R100" s="41"/>
      <c r="S100" s="167"/>
      <c r="T100" s="13"/>
      <c r="U100" s="70"/>
      <c r="V100" s="41"/>
      <c r="W100" s="70"/>
      <c r="X100" s="41"/>
    </row>
    <row r="101" spans="1:24" ht="12.75">
      <c r="A101" s="27" t="s">
        <v>57</v>
      </c>
      <c r="B101" s="77" t="s">
        <v>38</v>
      </c>
      <c r="C101" s="24" t="s">
        <v>9</v>
      </c>
      <c r="D101" s="35"/>
      <c r="E101" s="115"/>
      <c r="F101" s="24"/>
      <c r="G101" s="22"/>
      <c r="H101" s="22"/>
      <c r="I101" s="22"/>
      <c r="J101" s="22"/>
      <c r="K101" s="115"/>
      <c r="L101" s="24"/>
      <c r="M101" s="22"/>
      <c r="N101" s="23"/>
      <c r="O101" s="22"/>
      <c r="P101" s="169"/>
      <c r="Q101" s="107"/>
      <c r="R101" s="35"/>
      <c r="S101" s="169"/>
      <c r="T101" s="143"/>
      <c r="U101" s="35"/>
      <c r="V101" s="169"/>
      <c r="W101" s="35"/>
      <c r="X101" s="169"/>
    </row>
    <row r="102" spans="1:24" ht="13.5" thickBot="1">
      <c r="A102" s="12"/>
      <c r="B102" s="73" t="s">
        <v>69</v>
      </c>
      <c r="C102" s="13" t="s">
        <v>11</v>
      </c>
      <c r="D102" s="41"/>
      <c r="E102" s="117"/>
      <c r="F102" s="108"/>
      <c r="G102" s="96"/>
      <c r="H102" s="96"/>
      <c r="I102" s="96"/>
      <c r="J102" s="96"/>
      <c r="K102" s="117"/>
      <c r="L102" s="108"/>
      <c r="M102" s="96"/>
      <c r="N102" s="95"/>
      <c r="O102" s="96"/>
      <c r="P102" s="167"/>
      <c r="Q102" s="97"/>
      <c r="R102" s="41"/>
      <c r="S102" s="175"/>
      <c r="T102" s="110"/>
      <c r="U102" s="41"/>
      <c r="V102" s="175"/>
      <c r="W102" s="41"/>
      <c r="X102" s="175"/>
    </row>
    <row r="103" spans="1:24" ht="12.75">
      <c r="A103" s="27" t="s">
        <v>24</v>
      </c>
      <c r="B103" s="77" t="s">
        <v>115</v>
      </c>
      <c r="C103" s="24" t="s">
        <v>28</v>
      </c>
      <c r="D103" s="43"/>
      <c r="E103" s="119"/>
      <c r="F103" s="5"/>
      <c r="G103" s="6"/>
      <c r="H103" s="6"/>
      <c r="I103" s="6"/>
      <c r="J103" s="6"/>
      <c r="K103" s="119"/>
      <c r="L103" s="5"/>
      <c r="M103" s="6"/>
      <c r="N103" s="15"/>
      <c r="O103" s="6"/>
      <c r="P103" s="160"/>
      <c r="Q103" s="75"/>
      <c r="R103" s="43"/>
      <c r="S103" s="160"/>
      <c r="T103" s="83"/>
      <c r="U103" s="43"/>
      <c r="V103" s="160"/>
      <c r="W103" s="43"/>
      <c r="X103" s="160"/>
    </row>
    <row r="104" spans="1:24" ht="13.5" thickBot="1">
      <c r="A104" s="16"/>
      <c r="B104" s="29"/>
      <c r="C104" s="17" t="s">
        <v>11</v>
      </c>
      <c r="D104" s="41"/>
      <c r="E104" s="117"/>
      <c r="F104" s="108"/>
      <c r="G104" s="96"/>
      <c r="H104" s="96"/>
      <c r="I104" s="96"/>
      <c r="J104" s="96"/>
      <c r="K104" s="117"/>
      <c r="L104" s="108"/>
      <c r="M104" s="96"/>
      <c r="N104" s="95"/>
      <c r="O104" s="96"/>
      <c r="P104" s="167"/>
      <c r="Q104" s="97"/>
      <c r="R104" s="41"/>
      <c r="S104" s="175"/>
      <c r="T104" s="110"/>
      <c r="U104" s="41"/>
      <c r="V104" s="175"/>
      <c r="W104" s="41"/>
      <c r="X104" s="175"/>
    </row>
    <row r="105" spans="1:24" ht="15.75">
      <c r="A105" s="4" t="s">
        <v>25</v>
      </c>
      <c r="B105" s="229" t="s">
        <v>122</v>
      </c>
      <c r="C105" s="5" t="s">
        <v>17</v>
      </c>
      <c r="D105" s="43"/>
      <c r="E105" s="135"/>
      <c r="F105" s="5"/>
      <c r="G105" s="6"/>
      <c r="H105" s="15"/>
      <c r="I105" s="6"/>
      <c r="J105" s="15"/>
      <c r="K105" s="119"/>
      <c r="L105" s="5"/>
      <c r="M105" s="6"/>
      <c r="N105" s="15"/>
      <c r="O105" s="6"/>
      <c r="P105" s="160"/>
      <c r="Q105" s="75"/>
      <c r="R105" s="43"/>
      <c r="S105" s="160"/>
      <c r="T105" s="83"/>
      <c r="U105" s="43"/>
      <c r="V105" s="160"/>
      <c r="W105" s="43"/>
      <c r="X105" s="160"/>
    </row>
    <row r="106" spans="1:24" ht="16.5" thickBot="1">
      <c r="A106" s="12"/>
      <c r="B106" s="230"/>
      <c r="C106" s="13" t="s">
        <v>40</v>
      </c>
      <c r="D106" s="41"/>
      <c r="E106" s="136"/>
      <c r="F106" s="13"/>
      <c r="G106" s="139"/>
      <c r="H106" s="148"/>
      <c r="I106" s="139"/>
      <c r="J106" s="148"/>
      <c r="K106" s="117"/>
      <c r="L106" s="13"/>
      <c r="M106" s="139"/>
      <c r="N106" s="148"/>
      <c r="O106" s="139"/>
      <c r="P106" s="167"/>
      <c r="Q106" s="14"/>
      <c r="R106" s="41"/>
      <c r="S106" s="167"/>
      <c r="T106" s="149"/>
      <c r="U106" s="41"/>
      <c r="V106" s="167"/>
      <c r="W106" s="41"/>
      <c r="X106" s="167"/>
    </row>
    <row r="107" spans="1:24" ht="15.75">
      <c r="A107" s="147">
        <v>7</v>
      </c>
      <c r="B107" s="238" t="s">
        <v>97</v>
      </c>
      <c r="C107" s="24" t="s">
        <v>46</v>
      </c>
      <c r="D107" s="35"/>
      <c r="E107" s="115"/>
      <c r="F107" s="24"/>
      <c r="G107" s="22"/>
      <c r="H107" s="22"/>
      <c r="I107" s="22"/>
      <c r="J107" s="22"/>
      <c r="K107" s="115"/>
      <c r="L107" s="24"/>
      <c r="M107" s="22"/>
      <c r="N107" s="23"/>
      <c r="O107" s="22"/>
      <c r="P107" s="169"/>
      <c r="Q107" s="107"/>
      <c r="R107" s="35"/>
      <c r="S107" s="169"/>
      <c r="T107" s="143"/>
      <c r="U107" s="35"/>
      <c r="V107" s="169"/>
      <c r="W107" s="35"/>
      <c r="X107" s="169"/>
    </row>
    <row r="108" spans="1:24" ht="16.5" thickBot="1">
      <c r="A108" s="13"/>
      <c r="B108" s="239"/>
      <c r="C108" s="13" t="s">
        <v>11</v>
      </c>
      <c r="D108" s="41"/>
      <c r="E108" s="117"/>
      <c r="F108" s="108"/>
      <c r="G108" s="96"/>
      <c r="H108" s="96"/>
      <c r="I108" s="96"/>
      <c r="J108" s="96"/>
      <c r="K108" s="117"/>
      <c r="L108" s="108"/>
      <c r="M108" s="96"/>
      <c r="N108" s="95"/>
      <c r="O108" s="96"/>
      <c r="P108" s="167"/>
      <c r="Q108" s="97"/>
      <c r="R108" s="41"/>
      <c r="S108" s="175"/>
      <c r="T108" s="110"/>
      <c r="U108" s="41"/>
      <c r="V108" s="175"/>
      <c r="W108" s="41"/>
      <c r="X108" s="175"/>
    </row>
    <row r="109" spans="1:24" s="99" customFormat="1" ht="15.75">
      <c r="A109" s="101">
        <v>8</v>
      </c>
      <c r="B109" s="229" t="s">
        <v>33</v>
      </c>
      <c r="C109" s="103" t="s">
        <v>28</v>
      </c>
      <c r="D109" s="43"/>
      <c r="E109" s="119"/>
      <c r="F109" s="5"/>
      <c r="G109" s="6"/>
      <c r="H109" s="6"/>
      <c r="I109" s="6"/>
      <c r="J109" s="6"/>
      <c r="K109" s="119"/>
      <c r="L109" s="5"/>
      <c r="M109" s="6"/>
      <c r="N109" s="15"/>
      <c r="O109" s="6"/>
      <c r="P109" s="160"/>
      <c r="Q109" s="75"/>
      <c r="R109" s="43"/>
      <c r="S109" s="160"/>
      <c r="T109" s="83"/>
      <c r="U109" s="43"/>
      <c r="V109" s="160"/>
      <c r="W109" s="43"/>
      <c r="X109" s="160"/>
    </row>
    <row r="110" spans="1:24" s="99" customFormat="1" ht="16.5" thickBot="1">
      <c r="A110" s="102"/>
      <c r="B110" s="230" t="s">
        <v>73</v>
      </c>
      <c r="C110" s="104" t="s">
        <v>11</v>
      </c>
      <c r="D110" s="41"/>
      <c r="E110" s="117"/>
      <c r="F110" s="108"/>
      <c r="G110" s="96"/>
      <c r="H110" s="96"/>
      <c r="I110" s="96"/>
      <c r="J110" s="96"/>
      <c r="K110" s="117"/>
      <c r="L110" s="108"/>
      <c r="M110" s="96"/>
      <c r="N110" s="95"/>
      <c r="O110" s="96"/>
      <c r="P110" s="167"/>
      <c r="Q110" s="97"/>
      <c r="R110" s="41"/>
      <c r="S110" s="175"/>
      <c r="T110" s="110"/>
      <c r="U110" s="41"/>
      <c r="V110" s="175"/>
      <c r="W110" s="41"/>
      <c r="X110" s="175"/>
    </row>
    <row r="111" spans="1:24" ht="15.75">
      <c r="A111" s="100">
        <v>9</v>
      </c>
      <c r="B111" s="229" t="s">
        <v>98</v>
      </c>
      <c r="C111" s="5" t="s">
        <v>100</v>
      </c>
      <c r="D111" s="43"/>
      <c r="E111" s="119"/>
      <c r="F111" s="5"/>
      <c r="G111" s="6"/>
      <c r="H111" s="6"/>
      <c r="I111" s="6"/>
      <c r="J111" s="6"/>
      <c r="K111" s="119"/>
      <c r="L111" s="5"/>
      <c r="M111" s="6"/>
      <c r="N111" s="15"/>
      <c r="O111" s="6"/>
      <c r="P111" s="160"/>
      <c r="Q111" s="75"/>
      <c r="R111" s="43"/>
      <c r="S111" s="160"/>
      <c r="T111" s="83"/>
      <c r="U111" s="43"/>
      <c r="V111" s="160"/>
      <c r="W111" s="43"/>
      <c r="X111" s="160"/>
    </row>
    <row r="112" spans="1:24" ht="16.5" thickBot="1">
      <c r="A112" s="13"/>
      <c r="B112" s="230" t="s">
        <v>99</v>
      </c>
      <c r="C112" s="13" t="s">
        <v>11</v>
      </c>
      <c r="D112" s="41"/>
      <c r="E112" s="117"/>
      <c r="F112" s="108"/>
      <c r="G112" s="96"/>
      <c r="H112" s="96"/>
      <c r="I112" s="96"/>
      <c r="J112" s="96"/>
      <c r="K112" s="117"/>
      <c r="L112" s="108"/>
      <c r="M112" s="96"/>
      <c r="N112" s="95"/>
      <c r="O112" s="96"/>
      <c r="P112" s="167"/>
      <c r="Q112" s="97"/>
      <c r="R112" s="41"/>
      <c r="S112" s="175"/>
      <c r="T112" s="110"/>
      <c r="U112" s="41"/>
      <c r="V112" s="175"/>
      <c r="W112" s="41"/>
      <c r="X112" s="175"/>
    </row>
    <row r="113" spans="1:24" ht="15.75">
      <c r="A113" s="4" t="s">
        <v>32</v>
      </c>
      <c r="B113" s="218" t="s">
        <v>125</v>
      </c>
      <c r="C113" s="75" t="s">
        <v>11</v>
      </c>
      <c r="D113" s="43"/>
      <c r="E113" s="119"/>
      <c r="F113" s="159"/>
      <c r="G113" s="49"/>
      <c r="H113" s="49"/>
      <c r="I113" s="49"/>
      <c r="J113" s="49"/>
      <c r="K113" s="119"/>
      <c r="L113" s="159"/>
      <c r="M113" s="49"/>
      <c r="N113" s="50"/>
      <c r="O113" s="49"/>
      <c r="P113" s="160"/>
      <c r="Q113" s="159"/>
      <c r="R113" s="43"/>
      <c r="S113" s="160"/>
      <c r="T113" s="51"/>
      <c r="U113" s="162"/>
      <c r="V113" s="43"/>
      <c r="W113" s="162"/>
      <c r="X113" s="43"/>
    </row>
    <row r="114" spans="1:24" ht="16.5" thickBot="1">
      <c r="A114" s="7" t="s">
        <v>132</v>
      </c>
      <c r="B114" s="240" t="s">
        <v>126</v>
      </c>
      <c r="C114" s="24" t="s">
        <v>11</v>
      </c>
      <c r="D114" s="164"/>
      <c r="E114" s="115"/>
      <c r="F114" s="44"/>
      <c r="G114" s="36"/>
      <c r="H114" s="36"/>
      <c r="I114" s="36"/>
      <c r="J114" s="36"/>
      <c r="K114" s="115"/>
      <c r="L114" s="44"/>
      <c r="M114" s="36"/>
      <c r="N114" s="44"/>
      <c r="O114" s="36"/>
      <c r="P114" s="82"/>
      <c r="Q114" s="202"/>
      <c r="R114" s="35"/>
      <c r="S114" s="169"/>
      <c r="T114" s="36"/>
      <c r="U114" s="82"/>
      <c r="V114" s="35"/>
      <c r="W114" s="82"/>
      <c r="X114" s="35"/>
    </row>
    <row r="115" spans="1:24" ht="16.5" thickBot="1">
      <c r="A115" s="158" t="s">
        <v>34</v>
      </c>
      <c r="B115" s="241" t="s">
        <v>127</v>
      </c>
      <c r="C115" s="151" t="s">
        <v>11</v>
      </c>
      <c r="D115" s="156"/>
      <c r="E115" s="155"/>
      <c r="F115" s="154"/>
      <c r="G115" s="153"/>
      <c r="H115" s="153"/>
      <c r="I115" s="153"/>
      <c r="J115" s="153"/>
      <c r="K115" s="155"/>
      <c r="L115" s="154"/>
      <c r="M115" s="153"/>
      <c r="N115" s="154"/>
      <c r="O115" s="153"/>
      <c r="P115" s="152"/>
      <c r="Q115" s="203"/>
      <c r="R115" s="155"/>
      <c r="S115" s="256"/>
      <c r="T115" s="153"/>
      <c r="U115" s="152"/>
      <c r="V115" s="155"/>
      <c r="W115" s="152"/>
      <c r="X115" s="155"/>
    </row>
    <row r="116" spans="1:24" ht="16.5" thickBot="1">
      <c r="A116" s="133" t="s">
        <v>35</v>
      </c>
      <c r="B116" s="242" t="s">
        <v>128</v>
      </c>
      <c r="C116" s="74" t="s">
        <v>11</v>
      </c>
      <c r="D116" s="157"/>
      <c r="E116" s="28"/>
      <c r="F116" s="123"/>
      <c r="G116" s="126"/>
      <c r="H116" s="126"/>
      <c r="I116" s="126"/>
      <c r="J116" s="126"/>
      <c r="K116" s="28"/>
      <c r="L116" s="123"/>
      <c r="M116" s="126"/>
      <c r="N116" s="123"/>
      <c r="O116" s="126"/>
      <c r="P116" s="125"/>
      <c r="Q116" s="182"/>
      <c r="R116" s="28"/>
      <c r="S116" s="257"/>
      <c r="T116" s="126"/>
      <c r="U116" s="125"/>
      <c r="V116" s="28"/>
      <c r="W116" s="125"/>
      <c r="X116" s="28"/>
    </row>
    <row r="117" spans="1:24" ht="16.5" thickBot="1">
      <c r="A117" s="150">
        <v>13</v>
      </c>
      <c r="B117" s="243" t="s">
        <v>95</v>
      </c>
      <c r="C117" s="151" t="s">
        <v>11</v>
      </c>
      <c r="D117" s="156"/>
      <c r="E117" s="155"/>
      <c r="F117" s="154"/>
      <c r="G117" s="153"/>
      <c r="H117" s="153"/>
      <c r="I117" s="153"/>
      <c r="J117" s="153"/>
      <c r="K117" s="155"/>
      <c r="L117" s="154"/>
      <c r="M117" s="153"/>
      <c r="N117" s="154"/>
      <c r="O117" s="153"/>
      <c r="P117" s="152"/>
      <c r="Q117" s="203"/>
      <c r="R117" s="155"/>
      <c r="S117" s="256"/>
      <c r="T117" s="153"/>
      <c r="U117" s="152"/>
      <c r="V117" s="155"/>
      <c r="W117" s="152"/>
      <c r="X117" s="155"/>
    </row>
    <row r="118" spans="1:24" ht="16.5" thickBot="1">
      <c r="A118" s="150">
        <v>14</v>
      </c>
      <c r="B118" s="244" t="s">
        <v>141</v>
      </c>
      <c r="C118" s="151"/>
      <c r="D118" s="156"/>
      <c r="E118" s="155"/>
      <c r="F118" s="154"/>
      <c r="G118" s="153"/>
      <c r="H118" s="153"/>
      <c r="I118" s="153"/>
      <c r="J118" s="153"/>
      <c r="K118" s="155"/>
      <c r="L118" s="154"/>
      <c r="M118" s="153"/>
      <c r="N118" s="154"/>
      <c r="O118" s="153"/>
      <c r="P118" s="152"/>
      <c r="Q118" s="203"/>
      <c r="R118" s="155"/>
      <c r="S118" s="256"/>
      <c r="T118" s="153"/>
      <c r="U118" s="152"/>
      <c r="V118" s="155"/>
      <c r="W118" s="152"/>
      <c r="X118" s="155"/>
    </row>
    <row r="119" spans="1:24" ht="16.5" thickBot="1">
      <c r="A119" s="133" t="s">
        <v>51</v>
      </c>
      <c r="B119" s="242" t="s">
        <v>129</v>
      </c>
      <c r="C119" s="74" t="s">
        <v>11</v>
      </c>
      <c r="D119" s="157"/>
      <c r="E119" s="28"/>
      <c r="F119" s="123"/>
      <c r="G119" s="126"/>
      <c r="H119" s="126"/>
      <c r="I119" s="126"/>
      <c r="J119" s="126"/>
      <c r="K119" s="28"/>
      <c r="L119" s="123"/>
      <c r="M119" s="126"/>
      <c r="N119" s="123"/>
      <c r="O119" s="126"/>
      <c r="P119" s="125"/>
      <c r="Q119" s="182"/>
      <c r="R119" s="28"/>
      <c r="S119" s="257"/>
      <c r="T119" s="126"/>
      <c r="U119" s="125"/>
      <c r="V119" s="28"/>
      <c r="W119" s="125"/>
      <c r="X119" s="28"/>
    </row>
    <row r="120" spans="1:24" ht="15.75">
      <c r="A120" s="170">
        <v>16</v>
      </c>
      <c r="B120" s="229" t="s">
        <v>124</v>
      </c>
      <c r="C120" s="5" t="s">
        <v>11</v>
      </c>
      <c r="D120" s="43"/>
      <c r="E120" s="119"/>
      <c r="F120" s="32"/>
      <c r="G120" s="127"/>
      <c r="H120" s="127"/>
      <c r="I120" s="127"/>
      <c r="J120" s="127"/>
      <c r="K120" s="119"/>
      <c r="L120" s="32"/>
      <c r="M120" s="127"/>
      <c r="N120" s="135"/>
      <c r="O120" s="32"/>
      <c r="P120" s="165"/>
      <c r="Q120" s="204"/>
      <c r="R120" s="119"/>
      <c r="S120" s="165"/>
      <c r="T120" s="32"/>
      <c r="U120" s="119"/>
      <c r="V120" s="119"/>
      <c r="W120" s="119"/>
      <c r="X120" s="119"/>
    </row>
    <row r="121" spans="1:24" ht="15.75">
      <c r="A121" s="7" t="s">
        <v>111</v>
      </c>
      <c r="B121" s="245" t="s">
        <v>110</v>
      </c>
      <c r="C121" s="9" t="s">
        <v>40</v>
      </c>
      <c r="D121" s="38"/>
      <c r="E121" s="116"/>
      <c r="F121" s="33"/>
      <c r="G121" s="128"/>
      <c r="H121" s="128"/>
      <c r="I121" s="128"/>
      <c r="J121" s="128"/>
      <c r="K121" s="116"/>
      <c r="L121" s="33"/>
      <c r="M121" s="128"/>
      <c r="N121" s="134"/>
      <c r="O121" s="33"/>
      <c r="P121" s="166"/>
      <c r="Q121" s="190"/>
      <c r="R121" s="116"/>
      <c r="S121" s="166"/>
      <c r="T121" s="33"/>
      <c r="U121" s="116"/>
      <c r="V121" s="116"/>
      <c r="W121" s="116"/>
      <c r="X121" s="116"/>
    </row>
    <row r="122" spans="1:24" ht="15.75">
      <c r="A122" s="7" t="s">
        <v>142</v>
      </c>
      <c r="B122" s="245" t="s">
        <v>42</v>
      </c>
      <c r="C122" s="9" t="s">
        <v>28</v>
      </c>
      <c r="D122" s="38"/>
      <c r="E122" s="116"/>
      <c r="F122" s="23"/>
      <c r="G122" s="22"/>
      <c r="H122" s="22"/>
      <c r="I122" s="22"/>
      <c r="J122" s="22"/>
      <c r="K122" s="116"/>
      <c r="L122" s="23"/>
      <c r="M122" s="22"/>
      <c r="N122" s="72"/>
      <c r="O122" s="22"/>
      <c r="P122" s="161"/>
      <c r="Q122" s="205"/>
      <c r="R122" s="38"/>
      <c r="S122" s="169"/>
      <c r="T122" s="22"/>
      <c r="U122" s="38"/>
      <c r="V122" s="35"/>
      <c r="W122" s="38"/>
      <c r="X122" s="35"/>
    </row>
    <row r="123" spans="1:24" ht="15.75">
      <c r="A123" s="7"/>
      <c r="B123" s="245"/>
      <c r="C123" s="9" t="s">
        <v>11</v>
      </c>
      <c r="D123" s="38"/>
      <c r="E123" s="116"/>
      <c r="F123" s="11"/>
      <c r="G123" s="10"/>
      <c r="H123" s="10"/>
      <c r="I123" s="10"/>
      <c r="J123" s="10"/>
      <c r="K123" s="116"/>
      <c r="L123" s="11"/>
      <c r="M123" s="10"/>
      <c r="N123" s="72"/>
      <c r="O123" s="10"/>
      <c r="P123" s="161"/>
      <c r="Q123" s="206"/>
      <c r="R123" s="38"/>
      <c r="S123" s="161"/>
      <c r="T123" s="10"/>
      <c r="U123" s="38"/>
      <c r="V123" s="38"/>
      <c r="W123" s="38"/>
      <c r="X123" s="38"/>
    </row>
    <row r="124" spans="1:24" ht="15.75">
      <c r="A124" s="7" t="s">
        <v>143</v>
      </c>
      <c r="B124" s="245" t="s">
        <v>44</v>
      </c>
      <c r="C124" s="9" t="s">
        <v>28</v>
      </c>
      <c r="D124" s="38"/>
      <c r="E124" s="116"/>
      <c r="F124" s="11"/>
      <c r="G124" s="10"/>
      <c r="H124" s="10"/>
      <c r="I124" s="10"/>
      <c r="J124" s="10"/>
      <c r="K124" s="116"/>
      <c r="L124" s="11"/>
      <c r="M124" s="10"/>
      <c r="N124" s="72"/>
      <c r="O124" s="10"/>
      <c r="P124" s="161"/>
      <c r="Q124" s="206"/>
      <c r="R124" s="38"/>
      <c r="S124" s="161"/>
      <c r="T124" s="10"/>
      <c r="U124" s="38"/>
      <c r="V124" s="38"/>
      <c r="W124" s="38"/>
      <c r="X124" s="38"/>
    </row>
    <row r="125" spans="1:24" ht="15.75">
      <c r="A125" s="7"/>
      <c r="B125" s="245"/>
      <c r="C125" s="9" t="s">
        <v>43</v>
      </c>
      <c r="D125" s="38"/>
      <c r="E125" s="116"/>
      <c r="F125" s="11"/>
      <c r="G125" s="10"/>
      <c r="H125" s="10"/>
      <c r="I125" s="10"/>
      <c r="J125" s="10"/>
      <c r="K125" s="116"/>
      <c r="L125" s="11"/>
      <c r="M125" s="10"/>
      <c r="N125" s="72"/>
      <c r="O125" s="10"/>
      <c r="P125" s="161"/>
      <c r="Q125" s="206"/>
      <c r="R125" s="38"/>
      <c r="S125" s="161"/>
      <c r="T125" s="10"/>
      <c r="U125" s="38"/>
      <c r="V125" s="38"/>
      <c r="W125" s="38"/>
      <c r="X125" s="38"/>
    </row>
    <row r="126" spans="1:24" ht="15.75">
      <c r="A126" s="7" t="s">
        <v>144</v>
      </c>
      <c r="B126" s="245" t="s">
        <v>101</v>
      </c>
      <c r="C126" s="9" t="s">
        <v>28</v>
      </c>
      <c r="D126" s="38"/>
      <c r="E126" s="116"/>
      <c r="F126" s="11"/>
      <c r="G126" s="10"/>
      <c r="H126" s="10"/>
      <c r="I126" s="10"/>
      <c r="J126" s="10"/>
      <c r="K126" s="116"/>
      <c r="L126" s="11"/>
      <c r="M126" s="10"/>
      <c r="N126" s="72"/>
      <c r="O126" s="10"/>
      <c r="P126" s="161"/>
      <c r="Q126" s="206"/>
      <c r="R126" s="38"/>
      <c r="S126" s="161"/>
      <c r="T126" s="10"/>
      <c r="U126" s="38"/>
      <c r="V126" s="38"/>
      <c r="W126" s="38"/>
      <c r="X126" s="38"/>
    </row>
    <row r="127" spans="1:24" ht="15.75">
      <c r="A127" s="7"/>
      <c r="B127" s="246" t="s">
        <v>45</v>
      </c>
      <c r="C127" s="9" t="s">
        <v>11</v>
      </c>
      <c r="D127" s="38"/>
      <c r="E127" s="116"/>
      <c r="F127" s="11"/>
      <c r="G127" s="10"/>
      <c r="H127" s="10"/>
      <c r="I127" s="10"/>
      <c r="J127" s="10"/>
      <c r="K127" s="116"/>
      <c r="L127" s="11"/>
      <c r="M127" s="10"/>
      <c r="N127" s="72"/>
      <c r="O127" s="10"/>
      <c r="P127" s="161"/>
      <c r="Q127" s="206"/>
      <c r="R127" s="38"/>
      <c r="S127" s="161"/>
      <c r="T127" s="10"/>
      <c r="U127" s="38"/>
      <c r="V127" s="38"/>
      <c r="W127" s="38"/>
      <c r="X127" s="38"/>
    </row>
    <row r="128" spans="1:24" ht="15.75">
      <c r="A128" s="7" t="s">
        <v>112</v>
      </c>
      <c r="B128" s="247" t="s">
        <v>109</v>
      </c>
      <c r="C128" s="9" t="s">
        <v>28</v>
      </c>
      <c r="D128" s="38"/>
      <c r="E128" s="116"/>
      <c r="F128" s="11"/>
      <c r="G128" s="10"/>
      <c r="H128" s="10"/>
      <c r="I128" s="10"/>
      <c r="J128" s="10"/>
      <c r="K128" s="116"/>
      <c r="L128" s="11"/>
      <c r="M128" s="10"/>
      <c r="N128" s="72"/>
      <c r="O128" s="10"/>
      <c r="P128" s="161"/>
      <c r="Q128" s="206"/>
      <c r="R128" s="38"/>
      <c r="S128" s="161"/>
      <c r="T128" s="10"/>
      <c r="U128" s="38"/>
      <c r="V128" s="38"/>
      <c r="W128" s="38"/>
      <c r="X128" s="38"/>
    </row>
    <row r="129" spans="1:24" ht="16.5" thickBot="1">
      <c r="A129" s="176"/>
      <c r="B129" s="248"/>
      <c r="C129" s="21" t="s">
        <v>11</v>
      </c>
      <c r="D129" s="47"/>
      <c r="E129" s="118"/>
      <c r="F129" s="177"/>
      <c r="G129" s="178"/>
      <c r="H129" s="178"/>
      <c r="I129" s="178"/>
      <c r="J129" s="178"/>
      <c r="K129" s="118"/>
      <c r="L129" s="177"/>
      <c r="M129" s="178"/>
      <c r="N129" s="179"/>
      <c r="O129" s="178"/>
      <c r="P129" s="168"/>
      <c r="Q129" s="207"/>
      <c r="R129" s="47"/>
      <c r="S129" s="168"/>
      <c r="T129" s="178"/>
      <c r="U129" s="47"/>
      <c r="V129" s="47"/>
      <c r="W129" s="47"/>
      <c r="X129" s="47"/>
    </row>
    <row r="130" spans="1:24" ht="15.75">
      <c r="A130" s="4" t="s">
        <v>39</v>
      </c>
      <c r="B130" s="249" t="s">
        <v>133</v>
      </c>
      <c r="C130" s="187" t="s">
        <v>11</v>
      </c>
      <c r="D130" s="196"/>
      <c r="E130" s="76"/>
      <c r="F130" s="5"/>
      <c r="G130" s="75"/>
      <c r="H130" s="5"/>
      <c r="I130" s="75"/>
      <c r="J130" s="5"/>
      <c r="K130" s="76"/>
      <c r="L130" s="5"/>
      <c r="M130" s="5"/>
      <c r="N130" s="75"/>
      <c r="O130" s="5"/>
      <c r="P130" s="196"/>
      <c r="Q130" s="75"/>
      <c r="R130" s="196"/>
      <c r="S130" s="76"/>
      <c r="T130" s="5"/>
      <c r="U130" s="76"/>
      <c r="V130" s="196"/>
      <c r="W130" s="76"/>
      <c r="X130" s="196"/>
    </row>
    <row r="131" spans="1:130" s="97" customFormat="1" ht="16.5" thickBot="1">
      <c r="A131" s="12" t="s">
        <v>137</v>
      </c>
      <c r="B131" s="250" t="s">
        <v>134</v>
      </c>
      <c r="C131" s="188" t="s">
        <v>11</v>
      </c>
      <c r="D131" s="197"/>
      <c r="E131" s="73"/>
      <c r="F131" s="13"/>
      <c r="G131" s="14"/>
      <c r="H131" s="13"/>
      <c r="I131" s="14"/>
      <c r="J131" s="13"/>
      <c r="K131" s="73"/>
      <c r="L131" s="13"/>
      <c r="M131" s="13"/>
      <c r="N131" s="14"/>
      <c r="O131" s="13"/>
      <c r="P131" s="197"/>
      <c r="Q131" s="14"/>
      <c r="R131" s="197"/>
      <c r="S131" s="73"/>
      <c r="T131" s="13"/>
      <c r="U131" s="73"/>
      <c r="V131" s="197"/>
      <c r="W131" s="73"/>
      <c r="X131" s="197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</row>
    <row r="132" spans="1:24" ht="15.75">
      <c r="A132" s="27" t="s">
        <v>41</v>
      </c>
      <c r="B132" s="251" t="s">
        <v>103</v>
      </c>
      <c r="C132" s="24" t="s">
        <v>28</v>
      </c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195"/>
      <c r="O132" s="189"/>
      <c r="P132" s="34"/>
      <c r="Q132" s="183"/>
      <c r="R132" s="34"/>
      <c r="S132" s="195"/>
      <c r="T132" s="34"/>
      <c r="U132" s="34"/>
      <c r="V132" s="34"/>
      <c r="W132" s="34"/>
      <c r="X132" s="34"/>
    </row>
    <row r="133" spans="1:24" ht="15.75">
      <c r="A133" s="7"/>
      <c r="B133" s="252" t="s">
        <v>47</v>
      </c>
      <c r="C133" s="9" t="s">
        <v>11</v>
      </c>
      <c r="D133" s="132"/>
      <c r="E133" s="132"/>
      <c r="F133" s="132"/>
      <c r="G133" s="33"/>
      <c r="H133" s="33"/>
      <c r="I133" s="33"/>
      <c r="J133" s="33"/>
      <c r="K133" s="132"/>
      <c r="L133" s="132"/>
      <c r="M133" s="33"/>
      <c r="N133" s="173"/>
      <c r="O133" s="190"/>
      <c r="P133" s="33"/>
      <c r="Q133" s="137"/>
      <c r="R133" s="33"/>
      <c r="S133" s="173"/>
      <c r="T133" s="33"/>
      <c r="U133" s="33"/>
      <c r="V133" s="33"/>
      <c r="W133" s="33"/>
      <c r="X133" s="33"/>
    </row>
    <row r="134" spans="1:24" ht="15.75">
      <c r="A134" s="7" t="s">
        <v>145</v>
      </c>
      <c r="B134" s="246" t="s">
        <v>61</v>
      </c>
      <c r="C134" s="9" t="s">
        <v>28</v>
      </c>
      <c r="D134" s="38"/>
      <c r="E134" s="115"/>
      <c r="F134" s="10"/>
      <c r="G134" s="38"/>
      <c r="H134" s="35"/>
      <c r="I134" s="35"/>
      <c r="J134" s="35"/>
      <c r="K134" s="115"/>
      <c r="L134" s="10"/>
      <c r="M134" s="38"/>
      <c r="N134" s="161"/>
      <c r="O134" s="11"/>
      <c r="P134" s="38"/>
      <c r="Q134" s="72"/>
      <c r="R134" s="38"/>
      <c r="S134" s="161"/>
      <c r="T134" s="38"/>
      <c r="U134" s="38"/>
      <c r="V134" s="38"/>
      <c r="W134" s="38"/>
      <c r="X134" s="38"/>
    </row>
    <row r="135" spans="1:24" ht="15.75">
      <c r="A135" s="7"/>
      <c r="B135" s="246"/>
      <c r="C135" s="9" t="s">
        <v>11</v>
      </c>
      <c r="D135" s="38"/>
      <c r="E135" s="116"/>
      <c r="F135" s="10"/>
      <c r="G135" s="38"/>
      <c r="H135" s="38"/>
      <c r="I135" s="38"/>
      <c r="J135" s="38"/>
      <c r="K135" s="116"/>
      <c r="L135" s="10"/>
      <c r="M135" s="38"/>
      <c r="N135" s="161"/>
      <c r="O135" s="11"/>
      <c r="P135" s="38"/>
      <c r="Q135" s="72"/>
      <c r="R135" s="38"/>
      <c r="S135" s="161"/>
      <c r="T135" s="38"/>
      <c r="U135" s="38"/>
      <c r="V135" s="38"/>
      <c r="W135" s="38"/>
      <c r="X135" s="38"/>
    </row>
    <row r="136" spans="1:24" ht="15.75">
      <c r="A136" s="7" t="s">
        <v>146</v>
      </c>
      <c r="B136" s="246" t="s">
        <v>62</v>
      </c>
      <c r="C136" s="9" t="s">
        <v>28</v>
      </c>
      <c r="D136" s="38"/>
      <c r="E136" s="115"/>
      <c r="F136" s="10"/>
      <c r="G136" s="38"/>
      <c r="H136" s="35"/>
      <c r="I136" s="35"/>
      <c r="J136" s="35"/>
      <c r="K136" s="115"/>
      <c r="L136" s="10"/>
      <c r="M136" s="38"/>
      <c r="N136" s="161"/>
      <c r="O136" s="11"/>
      <c r="P136" s="38"/>
      <c r="Q136" s="72"/>
      <c r="R136" s="38"/>
      <c r="S136" s="161"/>
      <c r="T136" s="38"/>
      <c r="U136" s="38"/>
      <c r="V136" s="38"/>
      <c r="W136" s="38"/>
      <c r="X136" s="38"/>
    </row>
    <row r="137" spans="1:24" ht="15.75">
      <c r="A137" s="7"/>
      <c r="B137" s="246"/>
      <c r="C137" s="9" t="s">
        <v>11</v>
      </c>
      <c r="D137" s="38"/>
      <c r="E137" s="118"/>
      <c r="F137" s="10"/>
      <c r="G137" s="38"/>
      <c r="H137" s="47"/>
      <c r="I137" s="47"/>
      <c r="J137" s="47"/>
      <c r="K137" s="118"/>
      <c r="L137" s="10"/>
      <c r="M137" s="38"/>
      <c r="N137" s="161"/>
      <c r="O137" s="11"/>
      <c r="P137" s="38"/>
      <c r="Q137" s="72"/>
      <c r="R137" s="38"/>
      <c r="S137" s="161"/>
      <c r="T137" s="38"/>
      <c r="U137" s="38"/>
      <c r="V137" s="38"/>
      <c r="W137" s="38"/>
      <c r="X137" s="38"/>
    </row>
    <row r="138" spans="1:24" ht="15.75">
      <c r="A138" s="7" t="s">
        <v>147</v>
      </c>
      <c r="B138" s="246" t="s">
        <v>63</v>
      </c>
      <c r="C138" s="9" t="s">
        <v>28</v>
      </c>
      <c r="D138" s="38"/>
      <c r="E138" s="116"/>
      <c r="F138" s="10"/>
      <c r="G138" s="38"/>
      <c r="H138" s="38"/>
      <c r="I138" s="38"/>
      <c r="J138" s="38"/>
      <c r="K138" s="116"/>
      <c r="L138" s="10"/>
      <c r="M138" s="38"/>
      <c r="N138" s="161"/>
      <c r="O138" s="11"/>
      <c r="P138" s="38"/>
      <c r="Q138" s="72"/>
      <c r="R138" s="38"/>
      <c r="S138" s="161"/>
      <c r="T138" s="38"/>
      <c r="U138" s="38"/>
      <c r="V138" s="38"/>
      <c r="W138" s="38"/>
      <c r="X138" s="38"/>
    </row>
    <row r="139" spans="1:24" ht="15.75">
      <c r="A139" s="7"/>
      <c r="B139" s="246"/>
      <c r="C139" s="9" t="s">
        <v>11</v>
      </c>
      <c r="D139" s="38"/>
      <c r="E139" s="116"/>
      <c r="F139" s="10"/>
      <c r="G139" s="38"/>
      <c r="H139" s="38"/>
      <c r="I139" s="38"/>
      <c r="J139" s="38"/>
      <c r="K139" s="116"/>
      <c r="L139" s="10"/>
      <c r="M139" s="38"/>
      <c r="N139" s="161"/>
      <c r="O139" s="11"/>
      <c r="P139" s="38"/>
      <c r="Q139" s="72"/>
      <c r="R139" s="38"/>
      <c r="S139" s="161"/>
      <c r="T139" s="38"/>
      <c r="U139" s="38"/>
      <c r="V139" s="38"/>
      <c r="W139" s="38"/>
      <c r="X139" s="38"/>
    </row>
    <row r="140" spans="1:24" ht="15.75">
      <c r="A140" s="7" t="s">
        <v>148</v>
      </c>
      <c r="B140" s="246" t="s">
        <v>64</v>
      </c>
      <c r="C140" s="9" t="s">
        <v>28</v>
      </c>
      <c r="D140" s="38"/>
      <c r="E140" s="115"/>
      <c r="F140" s="10"/>
      <c r="G140" s="38"/>
      <c r="H140" s="35"/>
      <c r="I140" s="35"/>
      <c r="J140" s="35"/>
      <c r="K140" s="115"/>
      <c r="L140" s="10"/>
      <c r="M140" s="38"/>
      <c r="N140" s="161"/>
      <c r="O140" s="11"/>
      <c r="P140" s="38"/>
      <c r="Q140" s="72"/>
      <c r="R140" s="38"/>
      <c r="S140" s="161"/>
      <c r="T140" s="38"/>
      <c r="U140" s="38"/>
      <c r="V140" s="38"/>
      <c r="W140" s="38"/>
      <c r="X140" s="38"/>
    </row>
    <row r="141" spans="1:24" ht="15.75">
      <c r="A141" s="7"/>
      <c r="B141" s="246"/>
      <c r="C141" s="9" t="s">
        <v>11</v>
      </c>
      <c r="D141" s="47"/>
      <c r="E141" s="118"/>
      <c r="F141" s="10"/>
      <c r="G141" s="47"/>
      <c r="H141" s="47"/>
      <c r="I141" s="47"/>
      <c r="J141" s="47"/>
      <c r="K141" s="118"/>
      <c r="L141" s="10"/>
      <c r="M141" s="47"/>
      <c r="N141" s="168"/>
      <c r="O141" s="11"/>
      <c r="P141" s="47"/>
      <c r="Q141" s="179"/>
      <c r="R141" s="47"/>
      <c r="S141" s="168"/>
      <c r="T141" s="47"/>
      <c r="U141" s="47"/>
      <c r="V141" s="47"/>
      <c r="W141" s="47"/>
      <c r="X141" s="47"/>
    </row>
    <row r="142" spans="1:24" ht="15.75">
      <c r="A142" s="7" t="s">
        <v>149</v>
      </c>
      <c r="B142" s="246" t="s">
        <v>65</v>
      </c>
      <c r="C142" s="9" t="s">
        <v>28</v>
      </c>
      <c r="D142" s="38"/>
      <c r="E142" s="116"/>
      <c r="F142" s="10"/>
      <c r="G142" s="38"/>
      <c r="H142" s="38"/>
      <c r="I142" s="38"/>
      <c r="J142" s="38"/>
      <c r="K142" s="116"/>
      <c r="L142" s="10"/>
      <c r="M142" s="38"/>
      <c r="N142" s="161"/>
      <c r="O142" s="11"/>
      <c r="P142" s="38"/>
      <c r="Q142" s="72"/>
      <c r="R142" s="38"/>
      <c r="S142" s="161"/>
      <c r="T142" s="38"/>
      <c r="U142" s="38"/>
      <c r="V142" s="38"/>
      <c r="W142" s="38"/>
      <c r="X142" s="38"/>
    </row>
    <row r="143" spans="1:24" ht="15.75">
      <c r="A143" s="7"/>
      <c r="B143" s="246"/>
      <c r="C143" s="9" t="s">
        <v>11</v>
      </c>
      <c r="D143" s="38"/>
      <c r="E143" s="116"/>
      <c r="F143" s="129"/>
      <c r="G143" s="38"/>
      <c r="H143" s="38"/>
      <c r="I143" s="38"/>
      <c r="J143" s="38"/>
      <c r="K143" s="116"/>
      <c r="L143" s="129"/>
      <c r="M143" s="38"/>
      <c r="N143" s="161"/>
      <c r="O143" s="11"/>
      <c r="P143" s="38"/>
      <c r="Q143" s="72"/>
      <c r="R143" s="38"/>
      <c r="S143" s="161"/>
      <c r="T143" s="38"/>
      <c r="U143" s="38"/>
      <c r="V143" s="38"/>
      <c r="W143" s="38"/>
      <c r="X143" s="38"/>
    </row>
    <row r="144" spans="1:24" ht="15.75">
      <c r="A144" s="7" t="s">
        <v>150</v>
      </c>
      <c r="B144" s="246" t="s">
        <v>92</v>
      </c>
      <c r="C144" s="9" t="s">
        <v>28</v>
      </c>
      <c r="D144" s="38"/>
      <c r="E144" s="115"/>
      <c r="F144" s="10"/>
      <c r="G144" s="38"/>
      <c r="H144" s="35"/>
      <c r="I144" s="35"/>
      <c r="J144" s="35"/>
      <c r="K144" s="115"/>
      <c r="L144" s="10"/>
      <c r="M144" s="38"/>
      <c r="N144" s="161"/>
      <c r="O144" s="11"/>
      <c r="P144" s="38"/>
      <c r="Q144" s="72"/>
      <c r="R144" s="38"/>
      <c r="S144" s="161"/>
      <c r="T144" s="38"/>
      <c r="U144" s="38"/>
      <c r="V144" s="38"/>
      <c r="W144" s="38"/>
      <c r="X144" s="38"/>
    </row>
    <row r="145" spans="1:24" ht="15.75">
      <c r="A145" s="7"/>
      <c r="B145" s="246"/>
      <c r="C145" s="9" t="s">
        <v>11</v>
      </c>
      <c r="D145" s="38"/>
      <c r="E145" s="118"/>
      <c r="F145" s="10"/>
      <c r="G145" s="38"/>
      <c r="H145" s="47"/>
      <c r="I145" s="47"/>
      <c r="J145" s="47"/>
      <c r="K145" s="118"/>
      <c r="L145" s="10"/>
      <c r="M145" s="38"/>
      <c r="N145" s="161"/>
      <c r="O145" s="11"/>
      <c r="P145" s="38"/>
      <c r="Q145" s="72"/>
      <c r="R145" s="38"/>
      <c r="S145" s="161"/>
      <c r="T145" s="38"/>
      <c r="U145" s="38"/>
      <c r="V145" s="38"/>
      <c r="W145" s="38"/>
      <c r="X145" s="38"/>
    </row>
    <row r="146" spans="1:24" ht="15.75">
      <c r="A146" s="7" t="s">
        <v>151</v>
      </c>
      <c r="B146" s="246" t="s">
        <v>93</v>
      </c>
      <c r="C146" s="9" t="s">
        <v>28</v>
      </c>
      <c r="D146" s="38"/>
      <c r="E146" s="116"/>
      <c r="F146" s="10"/>
      <c r="G146" s="38"/>
      <c r="H146" s="38"/>
      <c r="I146" s="38"/>
      <c r="J146" s="38"/>
      <c r="K146" s="116"/>
      <c r="L146" s="10"/>
      <c r="M146" s="38"/>
      <c r="N146" s="161"/>
      <c r="O146" s="11"/>
      <c r="P146" s="38"/>
      <c r="Q146" s="72"/>
      <c r="R146" s="38"/>
      <c r="S146" s="161"/>
      <c r="T146" s="38"/>
      <c r="U146" s="38"/>
      <c r="V146" s="38"/>
      <c r="W146" s="38"/>
      <c r="X146" s="38"/>
    </row>
    <row r="147" spans="1:24" ht="15.75">
      <c r="A147" s="7"/>
      <c r="B147" s="246"/>
      <c r="C147" s="9" t="s">
        <v>11</v>
      </c>
      <c r="D147" s="38"/>
      <c r="E147" s="116"/>
      <c r="F147" s="10"/>
      <c r="G147" s="38"/>
      <c r="H147" s="38"/>
      <c r="I147" s="38"/>
      <c r="J147" s="38"/>
      <c r="K147" s="116"/>
      <c r="L147" s="10"/>
      <c r="M147" s="38"/>
      <c r="N147" s="161"/>
      <c r="O147" s="11"/>
      <c r="P147" s="38"/>
      <c r="Q147" s="72"/>
      <c r="R147" s="38"/>
      <c r="S147" s="161"/>
      <c r="T147" s="38"/>
      <c r="U147" s="38"/>
      <c r="V147" s="38"/>
      <c r="W147" s="38"/>
      <c r="X147" s="38"/>
    </row>
    <row r="148" spans="1:24" ht="15.75">
      <c r="A148" s="7" t="s">
        <v>152</v>
      </c>
      <c r="B148" s="246" t="s">
        <v>87</v>
      </c>
      <c r="C148" s="9" t="s">
        <v>28</v>
      </c>
      <c r="D148" s="38"/>
      <c r="E148" s="115"/>
      <c r="F148" s="10"/>
      <c r="G148" s="38"/>
      <c r="H148" s="35"/>
      <c r="I148" s="35"/>
      <c r="J148" s="35"/>
      <c r="K148" s="115"/>
      <c r="L148" s="10"/>
      <c r="M148" s="38"/>
      <c r="N148" s="161"/>
      <c r="O148" s="8"/>
      <c r="P148" s="38"/>
      <c r="Q148" s="72"/>
      <c r="R148" s="38"/>
      <c r="S148" s="161"/>
      <c r="T148" s="38"/>
      <c r="U148" s="38"/>
      <c r="V148" s="38"/>
      <c r="W148" s="38"/>
      <c r="X148" s="38"/>
    </row>
    <row r="149" spans="1:24" ht="16.5" thickBot="1">
      <c r="A149" s="13"/>
      <c r="B149" s="253"/>
      <c r="C149" s="13" t="s">
        <v>11</v>
      </c>
      <c r="D149" s="41"/>
      <c r="E149" s="117"/>
      <c r="F149" s="145"/>
      <c r="G149" s="41"/>
      <c r="H149" s="41"/>
      <c r="I149" s="41"/>
      <c r="J149" s="41"/>
      <c r="K149" s="117"/>
      <c r="L149" s="145"/>
      <c r="M149" s="41"/>
      <c r="N149" s="167"/>
      <c r="O149" s="14"/>
      <c r="P149" s="41"/>
      <c r="Q149" s="70"/>
      <c r="R149" s="41"/>
      <c r="S149" s="167"/>
      <c r="T149" s="41"/>
      <c r="U149" s="41"/>
      <c r="V149" s="41"/>
      <c r="W149" s="41"/>
      <c r="X149" s="41"/>
    </row>
    <row r="153" ht="15.75">
      <c r="C153" s="130" t="s">
        <v>174</v>
      </c>
    </row>
    <row r="154" ht="15.75">
      <c r="C154" s="130"/>
    </row>
    <row r="155" ht="15.75">
      <c r="C155" s="130"/>
    </row>
    <row r="156" ht="6" customHeight="1"/>
    <row r="157" ht="12.75" hidden="1"/>
    <row r="158" ht="12.75" hidden="1"/>
  </sheetData>
  <sheetProtection/>
  <mergeCells count="15">
    <mergeCell ref="A7:T7"/>
    <mergeCell ref="A9:A11"/>
    <mergeCell ref="B9:B11"/>
    <mergeCell ref="C9:C11"/>
    <mergeCell ref="D9:D11"/>
    <mergeCell ref="P10:Q10"/>
    <mergeCell ref="E10:G10"/>
    <mergeCell ref="E9:Q9"/>
    <mergeCell ref="W9:X10"/>
    <mergeCell ref="A94:T94"/>
    <mergeCell ref="K10:M10"/>
    <mergeCell ref="N10:O10"/>
    <mergeCell ref="U9:V10"/>
    <mergeCell ref="R9:T10"/>
    <mergeCell ref="H10:J10"/>
  </mergeCells>
  <printOptions/>
  <pageMargins left="0.3937007874015748" right="0.3937007874015748" top="0.5905511811023623" bottom="0.5905511811023623" header="0.5118110236220472" footer="0.5118110236220472"/>
  <pageSetup fitToHeight="6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4"/>
  <sheetViews>
    <sheetView zoomScale="75" zoomScaleNormal="75" zoomScalePageLayoutView="0" workbookViewId="0" topLeftCell="A1">
      <selection activeCell="B8" sqref="B8"/>
    </sheetView>
  </sheetViews>
  <sheetFormatPr defaultColWidth="8.875" defaultRowHeight="12.75"/>
  <cols>
    <col min="1" max="1" width="6.25390625" style="2" customWidth="1"/>
    <col min="2" max="2" width="69.625" style="2" customWidth="1"/>
    <col min="3" max="3" width="8.875" style="2" customWidth="1"/>
    <col min="4" max="5" width="9.125" style="25" customWidth="1"/>
    <col min="6" max="8" width="8.875" style="2" customWidth="1"/>
    <col min="9" max="9" width="8.625" style="2" customWidth="1"/>
    <col min="10" max="10" width="9.125" style="25" customWidth="1"/>
    <col min="11" max="13" width="8.875" style="2" customWidth="1"/>
    <col min="14" max="17" width="8.625" style="2" customWidth="1"/>
    <col min="18" max="20" width="8.875" style="2" customWidth="1"/>
    <col min="21" max="21" width="8.875" style="25" customWidth="1"/>
    <col min="22" max="23" width="8.875" style="2" customWidth="1"/>
    <col min="24" max="25" width="8.875" style="25" customWidth="1"/>
    <col min="26" max="28" width="8.875" style="2" customWidth="1"/>
    <col min="29" max="30" width="8.875" style="25" customWidth="1"/>
    <col min="31" max="31" width="9.375" style="2" customWidth="1"/>
    <col min="32" max="33" width="8.875" style="25" customWidth="1"/>
    <col min="34" max="34" width="8.875" style="2" customWidth="1"/>
    <col min="35" max="37" width="8.75390625" style="0" customWidth="1"/>
    <col min="38" max="16384" width="8.875" style="2" customWidth="1"/>
  </cols>
  <sheetData>
    <row r="1" spans="1:37" ht="12.75">
      <c r="A1" s="1" t="s">
        <v>170</v>
      </c>
      <c r="D1" s="30"/>
      <c r="E1" s="30"/>
      <c r="F1" s="3"/>
      <c r="G1" s="3"/>
      <c r="H1" s="3"/>
      <c r="I1" s="3"/>
      <c r="J1" s="3"/>
      <c r="K1" s="30"/>
      <c r="L1" s="3"/>
      <c r="M1" s="30"/>
      <c r="N1" s="3"/>
      <c r="O1" s="2" t="s">
        <v>171</v>
      </c>
      <c r="Q1" s="3"/>
      <c r="U1" s="2"/>
      <c r="X1" s="2"/>
      <c r="Y1" s="2"/>
      <c r="AC1" s="2"/>
      <c r="AD1" s="2"/>
      <c r="AF1" s="2"/>
      <c r="AG1" s="2"/>
      <c r="AI1" s="2"/>
      <c r="AJ1" s="2"/>
      <c r="AK1" s="2"/>
    </row>
    <row r="2" spans="1:37" ht="12.75">
      <c r="A2" s="1" t="s">
        <v>163</v>
      </c>
      <c r="D2" s="30"/>
      <c r="E2" s="30"/>
      <c r="F2" s="3"/>
      <c r="G2" s="254"/>
      <c r="H2" s="254"/>
      <c r="I2" s="254"/>
      <c r="J2" s="254"/>
      <c r="K2" s="30"/>
      <c r="L2" s="3"/>
      <c r="M2" s="30"/>
      <c r="N2" s="3"/>
      <c r="O2" s="3" t="s">
        <v>172</v>
      </c>
      <c r="P2" s="30"/>
      <c r="Q2" s="3"/>
      <c r="U2" s="2"/>
      <c r="X2" s="2"/>
      <c r="Y2" s="2"/>
      <c r="AC2" s="2"/>
      <c r="AD2" s="2"/>
      <c r="AF2" s="2"/>
      <c r="AG2" s="2"/>
      <c r="AI2" s="2"/>
      <c r="AJ2" s="2"/>
      <c r="AK2" s="2"/>
    </row>
    <row r="3" spans="1:37" ht="12.75">
      <c r="A3" s="1" t="s">
        <v>164</v>
      </c>
      <c r="D3" s="30"/>
      <c r="E3" s="30"/>
      <c r="F3" s="3"/>
      <c r="G3" s="3"/>
      <c r="H3" s="3"/>
      <c r="I3" s="3"/>
      <c r="J3" s="3"/>
      <c r="K3" s="30"/>
      <c r="L3" s="3"/>
      <c r="M3" s="30"/>
      <c r="N3" s="3"/>
      <c r="O3" s="25"/>
      <c r="P3" s="3"/>
      <c r="Q3" s="3"/>
      <c r="U3" s="2"/>
      <c r="X3" s="2"/>
      <c r="Y3" s="2"/>
      <c r="AC3" s="2"/>
      <c r="AD3" s="2"/>
      <c r="AF3" s="2"/>
      <c r="AG3" s="2"/>
      <c r="AI3" s="2"/>
      <c r="AJ3" s="2"/>
      <c r="AK3" s="2"/>
    </row>
    <row r="4" spans="1:37" ht="12.75">
      <c r="A4" s="1" t="s">
        <v>165</v>
      </c>
      <c r="D4" s="30"/>
      <c r="E4" s="30"/>
      <c r="F4" s="3"/>
      <c r="G4" s="3"/>
      <c r="H4" s="3"/>
      <c r="I4" s="3"/>
      <c r="J4" s="3"/>
      <c r="K4" s="30"/>
      <c r="L4" s="3"/>
      <c r="M4" s="30"/>
      <c r="O4" s="3" t="s">
        <v>173</v>
      </c>
      <c r="P4" s="3"/>
      <c r="Q4" s="3"/>
      <c r="U4" s="2"/>
      <c r="X4" s="2"/>
      <c r="Y4" s="2"/>
      <c r="AC4" s="2"/>
      <c r="AD4" s="2"/>
      <c r="AF4" s="2"/>
      <c r="AG4" s="2"/>
      <c r="AI4" s="2"/>
      <c r="AJ4" s="2"/>
      <c r="AK4" s="2"/>
    </row>
    <row r="5" spans="1:37" ht="12.75">
      <c r="A5" s="1" t="s">
        <v>175</v>
      </c>
      <c r="D5" s="30"/>
      <c r="E5" s="30"/>
      <c r="F5" s="3"/>
      <c r="G5" s="3"/>
      <c r="H5" s="3"/>
      <c r="I5" s="3"/>
      <c r="J5" s="3"/>
      <c r="K5" s="30"/>
      <c r="L5" s="3"/>
      <c r="M5" s="30"/>
      <c r="N5" s="1" t="s">
        <v>176</v>
      </c>
      <c r="O5" s="30"/>
      <c r="P5" s="30"/>
      <c r="Q5" s="3"/>
      <c r="U5" s="2"/>
      <c r="X5" s="2"/>
      <c r="Y5" s="2"/>
      <c r="AC5" s="2"/>
      <c r="AD5" s="2"/>
      <c r="AF5" s="2"/>
      <c r="AG5" s="2"/>
      <c r="AI5" s="2"/>
      <c r="AJ5" s="2"/>
      <c r="AK5" s="2"/>
    </row>
    <row r="6" spans="1:34" ht="12.75">
      <c r="A6" s="1"/>
      <c r="D6" s="30"/>
      <c r="E6" s="30"/>
      <c r="F6" s="3"/>
      <c r="G6" s="3"/>
      <c r="H6" s="3"/>
      <c r="I6" s="3"/>
      <c r="J6" s="30"/>
      <c r="K6" s="3"/>
      <c r="L6" s="3"/>
      <c r="M6" s="3"/>
      <c r="N6" s="3"/>
      <c r="O6" s="3"/>
      <c r="P6" s="3"/>
      <c r="Q6" s="3"/>
      <c r="R6" s="3"/>
      <c r="S6" s="3"/>
      <c r="T6" s="3"/>
      <c r="U6" s="30"/>
      <c r="V6" s="3"/>
      <c r="W6" s="3"/>
      <c r="X6" s="30"/>
      <c r="Y6" s="30"/>
      <c r="Z6" s="3"/>
      <c r="AA6" s="3"/>
      <c r="AB6" s="3"/>
      <c r="AC6" s="30"/>
      <c r="AD6" s="30"/>
      <c r="AE6" s="3"/>
      <c r="AF6" s="30"/>
      <c r="AG6" s="30"/>
      <c r="AH6" s="3"/>
    </row>
    <row r="7" spans="1:33" ht="18.75">
      <c r="A7" s="376" t="s">
        <v>204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131"/>
      <c r="AB7" s="131"/>
      <c r="AC7" s="2"/>
      <c r="AD7" s="2"/>
      <c r="AF7" s="2"/>
      <c r="AG7" s="2"/>
    </row>
    <row r="8" spans="1:34" ht="19.5" thickBot="1">
      <c r="A8" s="1"/>
      <c r="B8" s="131" t="s">
        <v>243</v>
      </c>
      <c r="D8" s="30"/>
      <c r="E8" s="552" t="s">
        <v>244</v>
      </c>
      <c r="F8" s="3"/>
      <c r="G8" s="3"/>
      <c r="H8" s="3"/>
      <c r="I8" s="3"/>
      <c r="J8" s="30"/>
      <c r="K8" s="3"/>
      <c r="L8" s="3"/>
      <c r="M8" s="3"/>
      <c r="N8" s="3"/>
      <c r="O8" s="3"/>
      <c r="P8" s="3"/>
      <c r="Q8" s="3"/>
      <c r="R8" s="3"/>
      <c r="S8" s="3"/>
      <c r="T8" s="3"/>
      <c r="U8" s="30"/>
      <c r="V8" s="3"/>
      <c r="W8" s="3"/>
      <c r="X8" s="31"/>
      <c r="Y8" s="31"/>
      <c r="Z8" s="3"/>
      <c r="AA8" s="3"/>
      <c r="AB8" s="3"/>
      <c r="AC8" s="31"/>
      <c r="AE8" s="3"/>
      <c r="AF8" s="31" t="s">
        <v>167</v>
      </c>
      <c r="AG8" s="31"/>
      <c r="AH8" s="3"/>
    </row>
    <row r="9" spans="1:34" ht="27.75" customHeight="1" thickBot="1">
      <c r="A9" s="377" t="s">
        <v>0</v>
      </c>
      <c r="B9" s="388" t="s">
        <v>1</v>
      </c>
      <c r="C9" s="380" t="s">
        <v>2</v>
      </c>
      <c r="D9" s="391" t="s">
        <v>6</v>
      </c>
      <c r="E9" s="371" t="s">
        <v>135</v>
      </c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65" t="s">
        <v>138</v>
      </c>
      <c r="Y9" s="374"/>
      <c r="Z9" s="374"/>
      <c r="AA9" s="374"/>
      <c r="AB9" s="366"/>
      <c r="AC9" s="365" t="s">
        <v>102</v>
      </c>
      <c r="AD9" s="374"/>
      <c r="AE9" s="366"/>
      <c r="AF9" s="365" t="s">
        <v>136</v>
      </c>
      <c r="AG9" s="374"/>
      <c r="AH9" s="366"/>
    </row>
    <row r="10" spans="1:34" ht="89.25" customHeight="1" thickBot="1">
      <c r="A10" s="378"/>
      <c r="B10" s="389"/>
      <c r="C10" s="381"/>
      <c r="D10" s="392"/>
      <c r="E10" s="371" t="s">
        <v>157</v>
      </c>
      <c r="F10" s="372"/>
      <c r="G10" s="372"/>
      <c r="H10" s="372"/>
      <c r="I10" s="386"/>
      <c r="J10" s="371" t="s">
        <v>168</v>
      </c>
      <c r="K10" s="372"/>
      <c r="L10" s="372"/>
      <c r="M10" s="372"/>
      <c r="N10" s="386"/>
      <c r="O10" s="371" t="s">
        <v>160</v>
      </c>
      <c r="P10" s="372"/>
      <c r="Q10" s="386"/>
      <c r="R10" s="371" t="s">
        <v>161</v>
      </c>
      <c r="S10" s="373"/>
      <c r="T10" s="387"/>
      <c r="U10" s="371" t="s">
        <v>162</v>
      </c>
      <c r="V10" s="372"/>
      <c r="W10" s="386"/>
      <c r="X10" s="367"/>
      <c r="Y10" s="375"/>
      <c r="Z10" s="375"/>
      <c r="AA10" s="375"/>
      <c r="AB10" s="368"/>
      <c r="AC10" s="367"/>
      <c r="AD10" s="375"/>
      <c r="AE10" s="368"/>
      <c r="AF10" s="367"/>
      <c r="AG10" s="375"/>
      <c r="AH10" s="368"/>
    </row>
    <row r="11" spans="1:34" ht="26.25" thickBot="1">
      <c r="A11" s="379"/>
      <c r="B11" s="390"/>
      <c r="C11" s="382"/>
      <c r="D11" s="393"/>
      <c r="E11" s="85" t="s">
        <v>3</v>
      </c>
      <c r="F11" s="281" t="s">
        <v>4</v>
      </c>
      <c r="G11" s="86" t="s">
        <v>5</v>
      </c>
      <c r="H11" s="284" t="s">
        <v>130</v>
      </c>
      <c r="I11" s="87" t="s">
        <v>131</v>
      </c>
      <c r="J11" s="286" t="s">
        <v>3</v>
      </c>
      <c r="K11" s="86" t="s">
        <v>4</v>
      </c>
      <c r="L11" s="281" t="s">
        <v>5</v>
      </c>
      <c r="M11" s="87" t="s">
        <v>130</v>
      </c>
      <c r="N11" s="284" t="s">
        <v>131</v>
      </c>
      <c r="O11" s="85" t="s">
        <v>3</v>
      </c>
      <c r="P11" s="281" t="s">
        <v>4</v>
      </c>
      <c r="Q11" s="86" t="s">
        <v>5</v>
      </c>
      <c r="R11" s="286" t="s">
        <v>6</v>
      </c>
      <c r="S11" s="86" t="s">
        <v>5</v>
      </c>
      <c r="T11" s="281" t="s">
        <v>74</v>
      </c>
      <c r="U11" s="85" t="s">
        <v>6</v>
      </c>
      <c r="V11" s="284" t="s">
        <v>7</v>
      </c>
      <c r="W11" s="87" t="s">
        <v>74</v>
      </c>
      <c r="X11" s="286" t="s">
        <v>6</v>
      </c>
      <c r="Y11" s="86" t="s">
        <v>4</v>
      </c>
      <c r="Z11" s="281" t="s">
        <v>5</v>
      </c>
      <c r="AA11" s="87" t="s">
        <v>130</v>
      </c>
      <c r="AB11" s="284" t="s">
        <v>131</v>
      </c>
      <c r="AC11" s="85" t="s">
        <v>6</v>
      </c>
      <c r="AD11" s="281" t="s">
        <v>8</v>
      </c>
      <c r="AE11" s="86" t="s">
        <v>74</v>
      </c>
      <c r="AF11" s="286" t="s">
        <v>6</v>
      </c>
      <c r="AG11" s="86" t="s">
        <v>8</v>
      </c>
      <c r="AH11" s="86" t="s">
        <v>74</v>
      </c>
    </row>
    <row r="12" spans="1:34" ht="17.25" thickBot="1" thickTop="1">
      <c r="A12" s="267" t="s">
        <v>75</v>
      </c>
      <c r="B12" s="270" t="s">
        <v>84</v>
      </c>
      <c r="C12" s="267" t="s">
        <v>11</v>
      </c>
      <c r="D12" s="277"/>
      <c r="E12" s="264"/>
      <c r="F12" s="277"/>
      <c r="G12" s="264"/>
      <c r="H12" s="277"/>
      <c r="I12" s="264"/>
      <c r="J12" s="277"/>
      <c r="K12" s="264"/>
      <c r="L12" s="277"/>
      <c r="M12" s="264"/>
      <c r="N12" s="277"/>
      <c r="O12" s="264"/>
      <c r="P12" s="277"/>
      <c r="Q12" s="264"/>
      <c r="R12" s="277"/>
      <c r="S12" s="264"/>
      <c r="T12" s="277"/>
      <c r="U12" s="264"/>
      <c r="V12" s="277"/>
      <c r="W12" s="264"/>
      <c r="X12" s="277"/>
      <c r="Y12" s="264"/>
      <c r="Z12" s="277"/>
      <c r="AA12" s="264"/>
      <c r="AB12" s="277"/>
      <c r="AC12" s="264"/>
      <c r="AD12" s="277"/>
      <c r="AE12" s="264"/>
      <c r="AF12" s="277"/>
      <c r="AG12" s="264"/>
      <c r="AH12" s="264"/>
    </row>
    <row r="13" spans="1:37" s="266" customFormat="1" ht="15.75">
      <c r="A13" s="268">
        <v>1</v>
      </c>
      <c r="B13" s="271" t="s">
        <v>178</v>
      </c>
      <c r="C13" s="268" t="s">
        <v>9</v>
      </c>
      <c r="D13" s="278">
        <v>2.36</v>
      </c>
      <c r="E13" s="280"/>
      <c r="F13" s="278"/>
      <c r="G13" s="280"/>
      <c r="H13" s="278"/>
      <c r="I13" s="280"/>
      <c r="J13" s="306">
        <v>2.26</v>
      </c>
      <c r="K13" s="280"/>
      <c r="L13" s="306">
        <v>2.26</v>
      </c>
      <c r="M13" s="280"/>
      <c r="N13" s="278"/>
      <c r="O13" s="280">
        <v>0.1</v>
      </c>
      <c r="P13" s="278"/>
      <c r="Q13" s="280">
        <v>0.1</v>
      </c>
      <c r="R13" s="278"/>
      <c r="S13" s="280"/>
      <c r="T13" s="278"/>
      <c r="U13" s="280"/>
      <c r="V13" s="278"/>
      <c r="W13" s="280"/>
      <c r="X13" s="278"/>
      <c r="Y13" s="280"/>
      <c r="Z13" s="278"/>
      <c r="AA13" s="280"/>
      <c r="AB13" s="278"/>
      <c r="AC13" s="280"/>
      <c r="AD13" s="278"/>
      <c r="AE13" s="280"/>
      <c r="AF13" s="278"/>
      <c r="AG13" s="280"/>
      <c r="AH13" s="280"/>
      <c r="AI13" s="265"/>
      <c r="AJ13" s="265"/>
      <c r="AK13" s="265"/>
    </row>
    <row r="14" spans="1:37" s="266" customFormat="1" ht="16.5" thickBot="1">
      <c r="A14" s="268"/>
      <c r="B14" s="271" t="s">
        <v>47</v>
      </c>
      <c r="C14" s="268" t="s">
        <v>11</v>
      </c>
      <c r="D14" s="278">
        <v>1399.676</v>
      </c>
      <c r="E14" s="280"/>
      <c r="F14" s="278"/>
      <c r="G14" s="280"/>
      <c r="H14" s="278"/>
      <c r="I14" s="280"/>
      <c r="J14" s="307">
        <v>1328</v>
      </c>
      <c r="K14" s="280"/>
      <c r="L14" s="307">
        <v>1328</v>
      </c>
      <c r="M14" s="280"/>
      <c r="N14" s="278"/>
      <c r="O14" s="280">
        <v>71.076</v>
      </c>
      <c r="P14" s="278"/>
      <c r="Q14" s="280">
        <v>71.076</v>
      </c>
      <c r="R14" s="278"/>
      <c r="S14" s="280"/>
      <c r="T14" s="278"/>
      <c r="U14" s="280"/>
      <c r="V14" s="278"/>
      <c r="W14" s="280"/>
      <c r="X14" s="278"/>
      <c r="Y14" s="280"/>
      <c r="Z14" s="278"/>
      <c r="AA14" s="280"/>
      <c r="AB14" s="278"/>
      <c r="AC14" s="280"/>
      <c r="AD14" s="278"/>
      <c r="AE14" s="280"/>
      <c r="AF14" s="278"/>
      <c r="AG14" s="280"/>
      <c r="AH14" s="280"/>
      <c r="AI14" s="265"/>
      <c r="AJ14" s="265"/>
      <c r="AK14" s="265"/>
    </row>
    <row r="15" spans="1:37" s="266" customFormat="1" ht="15.75">
      <c r="A15" s="268"/>
      <c r="B15" s="271" t="s">
        <v>13</v>
      </c>
      <c r="C15" s="268" t="s">
        <v>9</v>
      </c>
      <c r="D15" s="278"/>
      <c r="E15" s="280"/>
      <c r="F15" s="278"/>
      <c r="G15" s="280"/>
      <c r="H15" s="278"/>
      <c r="I15" s="280"/>
      <c r="J15" s="362">
        <v>0.76</v>
      </c>
      <c r="K15" s="280"/>
      <c r="L15" s="362">
        <v>0.76</v>
      </c>
      <c r="M15" s="280"/>
      <c r="N15" s="278"/>
      <c r="O15" s="280"/>
      <c r="P15" s="278"/>
      <c r="Q15" s="280"/>
      <c r="R15" s="278"/>
      <c r="S15" s="280"/>
      <c r="T15" s="278"/>
      <c r="U15" s="280"/>
      <c r="V15" s="278"/>
      <c r="W15" s="280"/>
      <c r="X15" s="278"/>
      <c r="Y15" s="280"/>
      <c r="Z15" s="278"/>
      <c r="AA15" s="280"/>
      <c r="AB15" s="278"/>
      <c r="AC15" s="280"/>
      <c r="AD15" s="278"/>
      <c r="AE15" s="280"/>
      <c r="AF15" s="278"/>
      <c r="AG15" s="280"/>
      <c r="AH15" s="280"/>
      <c r="AI15" s="265"/>
      <c r="AJ15" s="265"/>
      <c r="AK15" s="265"/>
    </row>
    <row r="16" spans="1:37" s="266" customFormat="1" ht="15.75">
      <c r="A16" s="268"/>
      <c r="B16" s="272"/>
      <c r="C16" s="268" t="s">
        <v>11</v>
      </c>
      <c r="D16" s="278"/>
      <c r="E16" s="280"/>
      <c r="F16" s="278"/>
      <c r="G16" s="280"/>
      <c r="H16" s="278"/>
      <c r="I16" s="280"/>
      <c r="J16" s="363">
        <v>228</v>
      </c>
      <c r="K16" s="280"/>
      <c r="L16" s="363">
        <v>228</v>
      </c>
      <c r="M16" s="280"/>
      <c r="N16" s="278"/>
      <c r="O16" s="280"/>
      <c r="P16" s="278"/>
      <c r="Q16" s="280"/>
      <c r="R16" s="278"/>
      <c r="S16" s="280"/>
      <c r="T16" s="278"/>
      <c r="U16" s="280"/>
      <c r="V16" s="278"/>
      <c r="W16" s="280"/>
      <c r="X16" s="278"/>
      <c r="Y16" s="280"/>
      <c r="Z16" s="278"/>
      <c r="AA16" s="280"/>
      <c r="AB16" s="278"/>
      <c r="AC16" s="280"/>
      <c r="AD16" s="278"/>
      <c r="AE16" s="280"/>
      <c r="AF16" s="278"/>
      <c r="AG16" s="280"/>
      <c r="AH16" s="280"/>
      <c r="AI16" s="265"/>
      <c r="AJ16" s="265"/>
      <c r="AK16" s="265"/>
    </row>
    <row r="17" spans="1:37" s="266" customFormat="1" ht="15.75">
      <c r="A17" s="268"/>
      <c r="B17" s="272" t="s">
        <v>205</v>
      </c>
      <c r="C17" s="268" t="s">
        <v>9</v>
      </c>
      <c r="D17" s="278"/>
      <c r="E17" s="280"/>
      <c r="F17" s="278"/>
      <c r="G17" s="280"/>
      <c r="H17" s="278"/>
      <c r="I17" s="280"/>
      <c r="J17" s="278">
        <v>0.05</v>
      </c>
      <c r="K17" s="280"/>
      <c r="L17" s="278">
        <v>0.05</v>
      </c>
      <c r="M17" s="280"/>
      <c r="N17" s="278"/>
      <c r="O17" s="280"/>
      <c r="P17" s="278"/>
      <c r="Q17" s="280"/>
      <c r="R17" s="278"/>
      <c r="S17" s="280"/>
      <c r="T17" s="278"/>
      <c r="U17" s="280"/>
      <c r="V17" s="278"/>
      <c r="W17" s="280"/>
      <c r="X17" s="278"/>
      <c r="Y17" s="280"/>
      <c r="Z17" s="278"/>
      <c r="AA17" s="280"/>
      <c r="AB17" s="278"/>
      <c r="AC17" s="280"/>
      <c r="AD17" s="278"/>
      <c r="AE17" s="280"/>
      <c r="AF17" s="278"/>
      <c r="AG17" s="280"/>
      <c r="AH17" s="280"/>
      <c r="AI17" s="265"/>
      <c r="AJ17" s="265"/>
      <c r="AK17" s="265"/>
    </row>
    <row r="18" spans="1:37" s="266" customFormat="1" ht="15.75">
      <c r="A18" s="268"/>
      <c r="B18" s="272"/>
      <c r="C18" s="268" t="s">
        <v>11</v>
      </c>
      <c r="D18" s="278"/>
      <c r="E18" s="280"/>
      <c r="F18" s="278"/>
      <c r="G18" s="280"/>
      <c r="H18" s="278"/>
      <c r="I18" s="280"/>
      <c r="J18" s="357">
        <v>15</v>
      </c>
      <c r="K18" s="280"/>
      <c r="L18" s="357">
        <v>15</v>
      </c>
      <c r="M18" s="280"/>
      <c r="N18" s="278"/>
      <c r="O18" s="280"/>
      <c r="P18" s="278"/>
      <c r="Q18" s="280"/>
      <c r="R18" s="278"/>
      <c r="S18" s="280"/>
      <c r="T18" s="278"/>
      <c r="U18" s="280"/>
      <c r="V18" s="278"/>
      <c r="W18" s="280"/>
      <c r="X18" s="278"/>
      <c r="Y18" s="280"/>
      <c r="Z18" s="278"/>
      <c r="AA18" s="280"/>
      <c r="AB18" s="278"/>
      <c r="AC18" s="280"/>
      <c r="AD18" s="278"/>
      <c r="AE18" s="280"/>
      <c r="AF18" s="278"/>
      <c r="AG18" s="280"/>
      <c r="AH18" s="280"/>
      <c r="AI18" s="265"/>
      <c r="AJ18" s="265"/>
      <c r="AK18" s="265"/>
    </row>
    <row r="19" spans="1:37" s="266" customFormat="1" ht="15.75">
      <c r="A19" s="268"/>
      <c r="B19" s="272" t="s">
        <v>206</v>
      </c>
      <c r="C19" s="268" t="s">
        <v>9</v>
      </c>
      <c r="D19" s="278"/>
      <c r="E19" s="280"/>
      <c r="F19" s="278"/>
      <c r="G19" s="280"/>
      <c r="H19" s="278"/>
      <c r="I19" s="280"/>
      <c r="J19" s="278">
        <v>0.05</v>
      </c>
      <c r="K19" s="280"/>
      <c r="L19" s="278">
        <v>0.05</v>
      </c>
      <c r="M19" s="280"/>
      <c r="N19" s="278"/>
      <c r="O19" s="280"/>
      <c r="P19" s="278"/>
      <c r="Q19" s="280"/>
      <c r="R19" s="278"/>
      <c r="S19" s="280"/>
      <c r="T19" s="278"/>
      <c r="U19" s="280"/>
      <c r="V19" s="278"/>
      <c r="W19" s="280"/>
      <c r="X19" s="278"/>
      <c r="Y19" s="280"/>
      <c r="Z19" s="278"/>
      <c r="AA19" s="280"/>
      <c r="AB19" s="278"/>
      <c r="AC19" s="280"/>
      <c r="AD19" s="278"/>
      <c r="AE19" s="280"/>
      <c r="AF19" s="278"/>
      <c r="AG19" s="280"/>
      <c r="AH19" s="280"/>
      <c r="AI19" s="265"/>
      <c r="AJ19" s="265"/>
      <c r="AK19" s="265"/>
    </row>
    <row r="20" spans="1:37" s="266" customFormat="1" ht="15.75">
      <c r="A20" s="268"/>
      <c r="B20" s="272"/>
      <c r="C20" s="268" t="s">
        <v>11</v>
      </c>
      <c r="D20" s="278"/>
      <c r="E20" s="280"/>
      <c r="F20" s="278"/>
      <c r="G20" s="280"/>
      <c r="H20" s="278"/>
      <c r="I20" s="280"/>
      <c r="J20" s="357">
        <v>15</v>
      </c>
      <c r="K20" s="280"/>
      <c r="L20" s="357">
        <v>15</v>
      </c>
      <c r="M20" s="280"/>
      <c r="N20" s="278"/>
      <c r="O20" s="280"/>
      <c r="P20" s="278"/>
      <c r="Q20" s="280"/>
      <c r="R20" s="278"/>
      <c r="S20" s="280"/>
      <c r="T20" s="278"/>
      <c r="U20" s="280"/>
      <c r="V20" s="278"/>
      <c r="W20" s="280"/>
      <c r="X20" s="278"/>
      <c r="Y20" s="280"/>
      <c r="Z20" s="278"/>
      <c r="AA20" s="280"/>
      <c r="AB20" s="278"/>
      <c r="AC20" s="280"/>
      <c r="AD20" s="278"/>
      <c r="AE20" s="280"/>
      <c r="AF20" s="278"/>
      <c r="AG20" s="280"/>
      <c r="AH20" s="280"/>
      <c r="AI20" s="265"/>
      <c r="AJ20" s="265"/>
      <c r="AK20" s="265"/>
    </row>
    <row r="21" spans="1:37" s="266" customFormat="1" ht="15.75">
      <c r="A21" s="268"/>
      <c r="B21" s="272" t="s">
        <v>207</v>
      </c>
      <c r="C21" s="268" t="s">
        <v>9</v>
      </c>
      <c r="D21" s="278"/>
      <c r="E21" s="280"/>
      <c r="F21" s="278"/>
      <c r="G21" s="280"/>
      <c r="H21" s="278"/>
      <c r="I21" s="280"/>
      <c r="J21" s="278">
        <v>0.05</v>
      </c>
      <c r="K21" s="280"/>
      <c r="L21" s="278">
        <v>0.05</v>
      </c>
      <c r="M21" s="280"/>
      <c r="N21" s="278"/>
      <c r="O21" s="280"/>
      <c r="P21" s="278"/>
      <c r="Q21" s="280"/>
      <c r="R21" s="278"/>
      <c r="S21" s="280"/>
      <c r="T21" s="278"/>
      <c r="U21" s="280"/>
      <c r="V21" s="278"/>
      <c r="W21" s="280"/>
      <c r="X21" s="278"/>
      <c r="Y21" s="280"/>
      <c r="Z21" s="278"/>
      <c r="AA21" s="280"/>
      <c r="AB21" s="278"/>
      <c r="AC21" s="280"/>
      <c r="AD21" s="278"/>
      <c r="AE21" s="280"/>
      <c r="AF21" s="278"/>
      <c r="AG21" s="280"/>
      <c r="AH21" s="280"/>
      <c r="AI21" s="265"/>
      <c r="AJ21" s="265"/>
      <c r="AK21" s="265"/>
    </row>
    <row r="22" spans="1:37" s="266" customFormat="1" ht="15.75">
      <c r="A22" s="268"/>
      <c r="B22" s="272"/>
      <c r="C22" s="268" t="s">
        <v>11</v>
      </c>
      <c r="D22" s="278"/>
      <c r="E22" s="280"/>
      <c r="F22" s="278"/>
      <c r="G22" s="280"/>
      <c r="H22" s="278"/>
      <c r="I22" s="280"/>
      <c r="J22" s="357">
        <v>15</v>
      </c>
      <c r="K22" s="280"/>
      <c r="L22" s="357">
        <v>15</v>
      </c>
      <c r="M22" s="280"/>
      <c r="N22" s="278"/>
      <c r="O22" s="280"/>
      <c r="P22" s="278"/>
      <c r="Q22" s="280"/>
      <c r="R22" s="278"/>
      <c r="S22" s="280"/>
      <c r="T22" s="278"/>
      <c r="U22" s="280"/>
      <c r="V22" s="278"/>
      <c r="W22" s="280"/>
      <c r="X22" s="278"/>
      <c r="Y22" s="280"/>
      <c r="Z22" s="278"/>
      <c r="AA22" s="280"/>
      <c r="AB22" s="278"/>
      <c r="AC22" s="280"/>
      <c r="AD22" s="278"/>
      <c r="AE22" s="280"/>
      <c r="AF22" s="278"/>
      <c r="AG22" s="280"/>
      <c r="AH22" s="280"/>
      <c r="AI22" s="265"/>
      <c r="AJ22" s="265"/>
      <c r="AK22" s="265"/>
    </row>
    <row r="23" spans="1:37" s="266" customFormat="1" ht="15.75">
      <c r="A23" s="268"/>
      <c r="B23" s="272" t="s">
        <v>208</v>
      </c>
      <c r="C23" s="268" t="s">
        <v>9</v>
      </c>
      <c r="D23" s="278"/>
      <c r="E23" s="280"/>
      <c r="F23" s="278"/>
      <c r="G23" s="280"/>
      <c r="H23" s="278"/>
      <c r="I23" s="280"/>
      <c r="J23" s="278">
        <v>0.1</v>
      </c>
      <c r="K23" s="280"/>
      <c r="L23" s="278">
        <v>0.1</v>
      </c>
      <c r="M23" s="280"/>
      <c r="N23" s="278"/>
      <c r="O23" s="280"/>
      <c r="P23" s="278"/>
      <c r="Q23" s="280"/>
      <c r="R23" s="278"/>
      <c r="S23" s="280"/>
      <c r="T23" s="278"/>
      <c r="U23" s="280"/>
      <c r="V23" s="278"/>
      <c r="W23" s="280"/>
      <c r="X23" s="278"/>
      <c r="Y23" s="280"/>
      <c r="Z23" s="278"/>
      <c r="AA23" s="280"/>
      <c r="AB23" s="278"/>
      <c r="AC23" s="280"/>
      <c r="AD23" s="278"/>
      <c r="AE23" s="280"/>
      <c r="AF23" s="278"/>
      <c r="AG23" s="280"/>
      <c r="AH23" s="280"/>
      <c r="AI23" s="265"/>
      <c r="AJ23" s="265"/>
      <c r="AK23" s="265"/>
    </row>
    <row r="24" spans="1:37" s="266" customFormat="1" ht="15.75">
      <c r="A24" s="268"/>
      <c r="B24" s="272"/>
      <c r="C24" s="268" t="s">
        <v>11</v>
      </c>
      <c r="D24" s="278"/>
      <c r="E24" s="280"/>
      <c r="F24" s="278"/>
      <c r="G24" s="280"/>
      <c r="H24" s="278"/>
      <c r="I24" s="280"/>
      <c r="J24" s="357">
        <v>30</v>
      </c>
      <c r="K24" s="280"/>
      <c r="L24" s="357">
        <v>30</v>
      </c>
      <c r="M24" s="280"/>
      <c r="N24" s="278"/>
      <c r="O24" s="280"/>
      <c r="P24" s="278"/>
      <c r="Q24" s="280"/>
      <c r="R24" s="278"/>
      <c r="S24" s="280"/>
      <c r="T24" s="278"/>
      <c r="U24" s="280"/>
      <c r="V24" s="278"/>
      <c r="W24" s="280"/>
      <c r="X24" s="278"/>
      <c r="Y24" s="280"/>
      <c r="Z24" s="278"/>
      <c r="AA24" s="280"/>
      <c r="AB24" s="278"/>
      <c r="AC24" s="280"/>
      <c r="AD24" s="278"/>
      <c r="AE24" s="280"/>
      <c r="AF24" s="278"/>
      <c r="AG24" s="280"/>
      <c r="AH24" s="280"/>
      <c r="AI24" s="265"/>
      <c r="AJ24" s="265"/>
      <c r="AK24" s="265"/>
    </row>
    <row r="25" spans="1:37" s="266" customFormat="1" ht="15.75">
      <c r="A25" s="268"/>
      <c r="B25" s="272" t="s">
        <v>209</v>
      </c>
      <c r="C25" s="268" t="s">
        <v>9</v>
      </c>
      <c r="D25" s="278"/>
      <c r="E25" s="280"/>
      <c r="F25" s="278"/>
      <c r="G25" s="280"/>
      <c r="H25" s="278"/>
      <c r="I25" s="280"/>
      <c r="J25" s="278">
        <v>0.1</v>
      </c>
      <c r="K25" s="280"/>
      <c r="L25" s="278">
        <v>0.1</v>
      </c>
      <c r="M25" s="280"/>
      <c r="N25" s="278"/>
      <c r="O25" s="280"/>
      <c r="P25" s="278"/>
      <c r="Q25" s="280"/>
      <c r="R25" s="278"/>
      <c r="S25" s="280"/>
      <c r="T25" s="278"/>
      <c r="U25" s="280"/>
      <c r="V25" s="278"/>
      <c r="W25" s="280"/>
      <c r="X25" s="278"/>
      <c r="Y25" s="280"/>
      <c r="Z25" s="278"/>
      <c r="AA25" s="280"/>
      <c r="AB25" s="278"/>
      <c r="AC25" s="280"/>
      <c r="AD25" s="278"/>
      <c r="AE25" s="280"/>
      <c r="AF25" s="278"/>
      <c r="AG25" s="280"/>
      <c r="AH25" s="280"/>
      <c r="AI25" s="265"/>
      <c r="AJ25" s="265"/>
      <c r="AK25" s="265"/>
    </row>
    <row r="26" spans="1:37" s="266" customFormat="1" ht="15.75">
      <c r="A26" s="268"/>
      <c r="B26" s="272"/>
      <c r="C26" s="268" t="s">
        <v>11</v>
      </c>
      <c r="D26" s="278"/>
      <c r="E26" s="280"/>
      <c r="F26" s="278"/>
      <c r="G26" s="280"/>
      <c r="H26" s="278"/>
      <c r="I26" s="280"/>
      <c r="J26" s="357">
        <v>30</v>
      </c>
      <c r="K26" s="280"/>
      <c r="L26" s="357">
        <v>30</v>
      </c>
      <c r="M26" s="280"/>
      <c r="N26" s="278"/>
      <c r="O26" s="280"/>
      <c r="P26" s="278"/>
      <c r="Q26" s="280"/>
      <c r="R26" s="278"/>
      <c r="S26" s="280"/>
      <c r="T26" s="278"/>
      <c r="U26" s="280"/>
      <c r="V26" s="278"/>
      <c r="W26" s="280"/>
      <c r="X26" s="278"/>
      <c r="Y26" s="280"/>
      <c r="Z26" s="278"/>
      <c r="AA26" s="280"/>
      <c r="AB26" s="278"/>
      <c r="AC26" s="280"/>
      <c r="AD26" s="278"/>
      <c r="AE26" s="280"/>
      <c r="AF26" s="278"/>
      <c r="AG26" s="280"/>
      <c r="AH26" s="280"/>
      <c r="AI26" s="265"/>
      <c r="AJ26" s="265"/>
      <c r="AK26" s="265"/>
    </row>
    <row r="27" spans="1:37" s="266" customFormat="1" ht="15.75">
      <c r="A27" s="268"/>
      <c r="B27" s="272" t="s">
        <v>210</v>
      </c>
      <c r="C27" s="268" t="s">
        <v>9</v>
      </c>
      <c r="D27" s="278"/>
      <c r="E27" s="280"/>
      <c r="F27" s="278"/>
      <c r="G27" s="280"/>
      <c r="H27" s="278"/>
      <c r="I27" s="280"/>
      <c r="J27" s="278">
        <v>0.5</v>
      </c>
      <c r="K27" s="280"/>
      <c r="L27" s="278">
        <v>0.5</v>
      </c>
      <c r="M27" s="280"/>
      <c r="N27" s="278"/>
      <c r="O27" s="280"/>
      <c r="P27" s="278"/>
      <c r="Q27" s="280"/>
      <c r="R27" s="278"/>
      <c r="S27" s="280"/>
      <c r="T27" s="278"/>
      <c r="U27" s="280"/>
      <c r="V27" s="278"/>
      <c r="W27" s="280"/>
      <c r="X27" s="278"/>
      <c r="Y27" s="280"/>
      <c r="Z27" s="278"/>
      <c r="AA27" s="280"/>
      <c r="AB27" s="278"/>
      <c r="AC27" s="280"/>
      <c r="AD27" s="278"/>
      <c r="AE27" s="280"/>
      <c r="AF27" s="278"/>
      <c r="AG27" s="280"/>
      <c r="AH27" s="280"/>
      <c r="AI27" s="265"/>
      <c r="AJ27" s="265"/>
      <c r="AK27" s="265"/>
    </row>
    <row r="28" spans="1:37" s="266" customFormat="1" ht="15.75">
      <c r="A28" s="268"/>
      <c r="B28" s="272"/>
      <c r="C28" s="268" t="s">
        <v>11</v>
      </c>
      <c r="D28" s="278"/>
      <c r="E28" s="280"/>
      <c r="F28" s="278"/>
      <c r="G28" s="280"/>
      <c r="H28" s="278"/>
      <c r="I28" s="280"/>
      <c r="J28" s="357">
        <v>15</v>
      </c>
      <c r="K28" s="280"/>
      <c r="L28" s="357">
        <v>15</v>
      </c>
      <c r="M28" s="280"/>
      <c r="N28" s="278"/>
      <c r="O28" s="280"/>
      <c r="P28" s="278"/>
      <c r="Q28" s="280"/>
      <c r="R28" s="278"/>
      <c r="S28" s="280"/>
      <c r="T28" s="278"/>
      <c r="U28" s="280"/>
      <c r="V28" s="278"/>
      <c r="W28" s="280"/>
      <c r="X28" s="278"/>
      <c r="Y28" s="280"/>
      <c r="Z28" s="278"/>
      <c r="AA28" s="280"/>
      <c r="AB28" s="278"/>
      <c r="AC28" s="280"/>
      <c r="AD28" s="278"/>
      <c r="AE28" s="280"/>
      <c r="AF28" s="278"/>
      <c r="AG28" s="280"/>
      <c r="AH28" s="280"/>
      <c r="AI28" s="265"/>
      <c r="AJ28" s="265"/>
      <c r="AK28" s="265"/>
    </row>
    <row r="29" spans="1:37" s="266" customFormat="1" ht="15.75">
      <c r="A29" s="268"/>
      <c r="B29" s="272" t="s">
        <v>211</v>
      </c>
      <c r="C29" s="268" t="s">
        <v>9</v>
      </c>
      <c r="D29" s="278"/>
      <c r="E29" s="280"/>
      <c r="F29" s="278"/>
      <c r="G29" s="280"/>
      <c r="H29" s="278"/>
      <c r="I29" s="280"/>
      <c r="J29" s="278">
        <v>0.05</v>
      </c>
      <c r="K29" s="280"/>
      <c r="L29" s="278">
        <v>0.05</v>
      </c>
      <c r="M29" s="280"/>
      <c r="N29" s="278"/>
      <c r="O29" s="280"/>
      <c r="P29" s="278"/>
      <c r="Q29" s="280"/>
      <c r="R29" s="278"/>
      <c r="S29" s="280"/>
      <c r="T29" s="278"/>
      <c r="U29" s="280"/>
      <c r="V29" s="278"/>
      <c r="W29" s="280"/>
      <c r="X29" s="278"/>
      <c r="Y29" s="280"/>
      <c r="Z29" s="278"/>
      <c r="AA29" s="280"/>
      <c r="AB29" s="278"/>
      <c r="AC29" s="280"/>
      <c r="AD29" s="278"/>
      <c r="AE29" s="280"/>
      <c r="AF29" s="278"/>
      <c r="AG29" s="280"/>
      <c r="AH29" s="280"/>
      <c r="AI29" s="265"/>
      <c r="AJ29" s="265"/>
      <c r="AK29" s="265"/>
    </row>
    <row r="30" spans="1:37" s="266" customFormat="1" ht="15.75">
      <c r="A30" s="268"/>
      <c r="B30" s="272"/>
      <c r="C30" s="268" t="s">
        <v>11</v>
      </c>
      <c r="D30" s="278"/>
      <c r="E30" s="280"/>
      <c r="F30" s="278"/>
      <c r="G30" s="280"/>
      <c r="H30" s="278"/>
      <c r="I30" s="280"/>
      <c r="J30" s="357">
        <v>15</v>
      </c>
      <c r="K30" s="280"/>
      <c r="L30" s="357">
        <v>15</v>
      </c>
      <c r="M30" s="280"/>
      <c r="N30" s="278"/>
      <c r="O30" s="280"/>
      <c r="P30" s="278"/>
      <c r="Q30" s="280"/>
      <c r="R30" s="278"/>
      <c r="S30" s="280"/>
      <c r="T30" s="278"/>
      <c r="U30" s="280"/>
      <c r="V30" s="278"/>
      <c r="W30" s="280"/>
      <c r="X30" s="278"/>
      <c r="Y30" s="280"/>
      <c r="Z30" s="278"/>
      <c r="AA30" s="280"/>
      <c r="AB30" s="278"/>
      <c r="AC30" s="280"/>
      <c r="AD30" s="278"/>
      <c r="AE30" s="280"/>
      <c r="AF30" s="278"/>
      <c r="AG30" s="280"/>
      <c r="AH30" s="280"/>
      <c r="AI30" s="265"/>
      <c r="AJ30" s="265"/>
      <c r="AK30" s="265"/>
    </row>
    <row r="31" spans="1:37" s="266" customFormat="1" ht="15.75">
      <c r="A31" s="268"/>
      <c r="B31" s="272" t="s">
        <v>212</v>
      </c>
      <c r="C31" s="268" t="s">
        <v>9</v>
      </c>
      <c r="D31" s="278"/>
      <c r="E31" s="280"/>
      <c r="F31" s="278"/>
      <c r="G31" s="280"/>
      <c r="H31" s="278"/>
      <c r="I31" s="280"/>
      <c r="J31" s="278">
        <v>0.05</v>
      </c>
      <c r="K31" s="280"/>
      <c r="L31" s="278">
        <v>0.05</v>
      </c>
      <c r="M31" s="280"/>
      <c r="N31" s="278"/>
      <c r="O31" s="280"/>
      <c r="P31" s="278"/>
      <c r="Q31" s="280"/>
      <c r="R31" s="278"/>
      <c r="S31" s="280"/>
      <c r="T31" s="278"/>
      <c r="U31" s="280"/>
      <c r="V31" s="278"/>
      <c r="W31" s="280"/>
      <c r="X31" s="278"/>
      <c r="Y31" s="280"/>
      <c r="Z31" s="278"/>
      <c r="AA31" s="280"/>
      <c r="AB31" s="278"/>
      <c r="AC31" s="280"/>
      <c r="AD31" s="278"/>
      <c r="AE31" s="280"/>
      <c r="AF31" s="278"/>
      <c r="AG31" s="280"/>
      <c r="AH31" s="280"/>
      <c r="AI31" s="265"/>
      <c r="AJ31" s="265"/>
      <c r="AK31" s="265"/>
    </row>
    <row r="32" spans="1:37" s="266" customFormat="1" ht="15.75">
      <c r="A32" s="268"/>
      <c r="B32" s="272"/>
      <c r="C32" s="268" t="s">
        <v>11</v>
      </c>
      <c r="D32" s="278"/>
      <c r="E32" s="280"/>
      <c r="F32" s="278"/>
      <c r="G32" s="280"/>
      <c r="H32" s="278"/>
      <c r="I32" s="280"/>
      <c r="J32" s="357">
        <v>15</v>
      </c>
      <c r="K32" s="280"/>
      <c r="L32" s="357">
        <v>15</v>
      </c>
      <c r="M32" s="280"/>
      <c r="N32" s="278"/>
      <c r="O32" s="280"/>
      <c r="P32" s="278"/>
      <c r="Q32" s="280"/>
      <c r="R32" s="278"/>
      <c r="S32" s="280"/>
      <c r="T32" s="278"/>
      <c r="U32" s="280"/>
      <c r="V32" s="278"/>
      <c r="W32" s="280"/>
      <c r="X32" s="278"/>
      <c r="Y32" s="280"/>
      <c r="Z32" s="278"/>
      <c r="AA32" s="280"/>
      <c r="AB32" s="278"/>
      <c r="AC32" s="280"/>
      <c r="AD32" s="278"/>
      <c r="AE32" s="280"/>
      <c r="AF32" s="278"/>
      <c r="AG32" s="280"/>
      <c r="AH32" s="280"/>
      <c r="AI32" s="265"/>
      <c r="AJ32" s="265"/>
      <c r="AK32" s="265"/>
    </row>
    <row r="33" spans="1:37" s="266" customFormat="1" ht="15.75">
      <c r="A33" s="268"/>
      <c r="B33" s="272" t="s">
        <v>213</v>
      </c>
      <c r="C33" s="268" t="s">
        <v>9</v>
      </c>
      <c r="D33" s="278"/>
      <c r="E33" s="280"/>
      <c r="F33" s="278"/>
      <c r="G33" s="280"/>
      <c r="H33" s="278"/>
      <c r="I33" s="280"/>
      <c r="J33" s="278">
        <v>0.05</v>
      </c>
      <c r="K33" s="280"/>
      <c r="L33" s="278">
        <v>0.05</v>
      </c>
      <c r="M33" s="280"/>
      <c r="N33" s="278"/>
      <c r="O33" s="280"/>
      <c r="P33" s="278"/>
      <c r="Q33" s="280"/>
      <c r="R33" s="278"/>
      <c r="S33" s="280"/>
      <c r="T33" s="278"/>
      <c r="U33" s="280"/>
      <c r="V33" s="278"/>
      <c r="W33" s="280"/>
      <c r="X33" s="278"/>
      <c r="Y33" s="280"/>
      <c r="Z33" s="278"/>
      <c r="AA33" s="280"/>
      <c r="AB33" s="278"/>
      <c r="AC33" s="280"/>
      <c r="AD33" s="278"/>
      <c r="AE33" s="280"/>
      <c r="AF33" s="278"/>
      <c r="AG33" s="280"/>
      <c r="AH33" s="280"/>
      <c r="AI33" s="265"/>
      <c r="AJ33" s="265"/>
      <c r="AK33" s="265"/>
    </row>
    <row r="34" spans="1:37" s="266" customFormat="1" ht="15.75">
      <c r="A34" s="268"/>
      <c r="B34" s="272"/>
      <c r="C34" s="268" t="s">
        <v>11</v>
      </c>
      <c r="D34" s="278"/>
      <c r="E34" s="280"/>
      <c r="F34" s="278"/>
      <c r="G34" s="280"/>
      <c r="H34" s="278"/>
      <c r="I34" s="280"/>
      <c r="J34" s="357">
        <v>15</v>
      </c>
      <c r="K34" s="280"/>
      <c r="L34" s="357">
        <v>15</v>
      </c>
      <c r="M34" s="280"/>
      <c r="N34" s="278"/>
      <c r="O34" s="280"/>
      <c r="P34" s="278"/>
      <c r="Q34" s="280"/>
      <c r="R34" s="278"/>
      <c r="S34" s="280"/>
      <c r="T34" s="278"/>
      <c r="U34" s="280"/>
      <c r="V34" s="278"/>
      <c r="W34" s="280"/>
      <c r="X34" s="278"/>
      <c r="Y34" s="280"/>
      <c r="Z34" s="278"/>
      <c r="AA34" s="280"/>
      <c r="AB34" s="278"/>
      <c r="AC34" s="280"/>
      <c r="AD34" s="278"/>
      <c r="AE34" s="280"/>
      <c r="AF34" s="278"/>
      <c r="AG34" s="280"/>
      <c r="AH34" s="280"/>
      <c r="AI34" s="265"/>
      <c r="AJ34" s="265"/>
      <c r="AK34" s="265"/>
    </row>
    <row r="35" spans="1:37" s="266" customFormat="1" ht="15.75">
      <c r="A35" s="268"/>
      <c r="B35" s="272" t="s">
        <v>214</v>
      </c>
      <c r="C35" s="268" t="s">
        <v>9</v>
      </c>
      <c r="D35" s="278"/>
      <c r="E35" s="280"/>
      <c r="F35" s="278"/>
      <c r="G35" s="280"/>
      <c r="H35" s="278"/>
      <c r="I35" s="280"/>
      <c r="J35" s="278">
        <v>0.06</v>
      </c>
      <c r="K35" s="280"/>
      <c r="L35" s="278">
        <v>0.06</v>
      </c>
      <c r="M35" s="280"/>
      <c r="N35" s="278"/>
      <c r="O35" s="280"/>
      <c r="P35" s="278"/>
      <c r="Q35" s="280"/>
      <c r="R35" s="278"/>
      <c r="S35" s="280"/>
      <c r="T35" s="278"/>
      <c r="U35" s="280"/>
      <c r="V35" s="278"/>
      <c r="W35" s="280"/>
      <c r="X35" s="278"/>
      <c r="Y35" s="280"/>
      <c r="Z35" s="278"/>
      <c r="AA35" s="280"/>
      <c r="AB35" s="278"/>
      <c r="AC35" s="280"/>
      <c r="AD35" s="278"/>
      <c r="AE35" s="280"/>
      <c r="AF35" s="278"/>
      <c r="AG35" s="280"/>
      <c r="AH35" s="280"/>
      <c r="AI35" s="265"/>
      <c r="AJ35" s="265"/>
      <c r="AK35" s="265"/>
    </row>
    <row r="36" spans="1:37" s="266" customFormat="1" ht="15.75">
      <c r="A36" s="268"/>
      <c r="B36" s="272"/>
      <c r="C36" s="268" t="s">
        <v>11</v>
      </c>
      <c r="D36" s="278"/>
      <c r="E36" s="280"/>
      <c r="F36" s="278"/>
      <c r="G36" s="280"/>
      <c r="H36" s="278"/>
      <c r="I36" s="280"/>
      <c r="J36" s="278">
        <v>0.18</v>
      </c>
      <c r="K36" s="280"/>
      <c r="L36" s="278">
        <v>0.18</v>
      </c>
      <c r="M36" s="280"/>
      <c r="N36" s="278"/>
      <c r="O36" s="280"/>
      <c r="P36" s="278"/>
      <c r="Q36" s="280"/>
      <c r="R36" s="278"/>
      <c r="S36" s="280"/>
      <c r="T36" s="278"/>
      <c r="U36" s="280"/>
      <c r="V36" s="278"/>
      <c r="W36" s="280"/>
      <c r="X36" s="278"/>
      <c r="Y36" s="280"/>
      <c r="Z36" s="278"/>
      <c r="AA36" s="280"/>
      <c r="AB36" s="278"/>
      <c r="AC36" s="280"/>
      <c r="AD36" s="278"/>
      <c r="AE36" s="280"/>
      <c r="AF36" s="278"/>
      <c r="AG36" s="280"/>
      <c r="AH36" s="280"/>
      <c r="AI36" s="265"/>
      <c r="AJ36" s="265"/>
      <c r="AK36" s="265"/>
    </row>
    <row r="37" spans="1:37" s="266" customFormat="1" ht="15.75">
      <c r="A37" s="268"/>
      <c r="B37" s="272" t="s">
        <v>215</v>
      </c>
      <c r="C37" s="268" t="s">
        <v>9</v>
      </c>
      <c r="D37" s="278"/>
      <c r="E37" s="280"/>
      <c r="F37" s="278"/>
      <c r="G37" s="280"/>
      <c r="H37" s="278"/>
      <c r="I37" s="280"/>
      <c r="J37" s="278">
        <v>0.05</v>
      </c>
      <c r="K37" s="280"/>
      <c r="L37" s="278">
        <v>0.05</v>
      </c>
      <c r="M37" s="280"/>
      <c r="N37" s="278"/>
      <c r="O37" s="280"/>
      <c r="P37" s="278"/>
      <c r="Q37" s="280"/>
      <c r="R37" s="278"/>
      <c r="S37" s="280"/>
      <c r="T37" s="278"/>
      <c r="U37" s="280"/>
      <c r="V37" s="278"/>
      <c r="W37" s="280"/>
      <c r="X37" s="278"/>
      <c r="Y37" s="280"/>
      <c r="Z37" s="278"/>
      <c r="AA37" s="280"/>
      <c r="AB37" s="278"/>
      <c r="AC37" s="280"/>
      <c r="AD37" s="278"/>
      <c r="AE37" s="280"/>
      <c r="AF37" s="278"/>
      <c r="AG37" s="280"/>
      <c r="AH37" s="280"/>
      <c r="AI37" s="265"/>
      <c r="AJ37" s="265"/>
      <c r="AK37" s="265"/>
    </row>
    <row r="38" spans="1:37" s="266" customFormat="1" ht="15.75">
      <c r="A38" s="268"/>
      <c r="B38" s="272"/>
      <c r="C38" s="268" t="s">
        <v>11</v>
      </c>
      <c r="D38" s="278"/>
      <c r="E38" s="280"/>
      <c r="F38" s="278"/>
      <c r="G38" s="280"/>
      <c r="H38" s="278"/>
      <c r="I38" s="280"/>
      <c r="J38" s="357">
        <v>15</v>
      </c>
      <c r="K38" s="280"/>
      <c r="L38" s="357">
        <v>15</v>
      </c>
      <c r="M38" s="280"/>
      <c r="N38" s="278"/>
      <c r="O38" s="280"/>
      <c r="P38" s="278"/>
      <c r="Q38" s="280"/>
      <c r="R38" s="278"/>
      <c r="S38" s="280"/>
      <c r="T38" s="278"/>
      <c r="U38" s="280"/>
      <c r="V38" s="278"/>
      <c r="W38" s="280"/>
      <c r="X38" s="278"/>
      <c r="Y38" s="280"/>
      <c r="Z38" s="278"/>
      <c r="AA38" s="280"/>
      <c r="AB38" s="278"/>
      <c r="AC38" s="280"/>
      <c r="AD38" s="278"/>
      <c r="AE38" s="280"/>
      <c r="AF38" s="278"/>
      <c r="AG38" s="280"/>
      <c r="AH38" s="280"/>
      <c r="AI38" s="265"/>
      <c r="AJ38" s="265"/>
      <c r="AK38" s="265"/>
    </row>
    <row r="39" spans="1:37" s="266" customFormat="1" ht="15.75">
      <c r="A39" s="268"/>
      <c r="B39" s="272" t="s">
        <v>216</v>
      </c>
      <c r="C39" s="268" t="s">
        <v>9</v>
      </c>
      <c r="D39" s="278"/>
      <c r="E39" s="280"/>
      <c r="F39" s="278"/>
      <c r="G39" s="280"/>
      <c r="H39" s="278"/>
      <c r="I39" s="280"/>
      <c r="J39" s="278">
        <v>0.05</v>
      </c>
      <c r="K39" s="280"/>
      <c r="L39" s="278">
        <v>0.05</v>
      </c>
      <c r="M39" s="280"/>
      <c r="N39" s="278"/>
      <c r="O39" s="280"/>
      <c r="P39" s="278"/>
      <c r="Q39" s="280"/>
      <c r="R39" s="278"/>
      <c r="S39" s="280"/>
      <c r="T39" s="278"/>
      <c r="U39" s="280"/>
      <c r="V39" s="278"/>
      <c r="W39" s="280"/>
      <c r="X39" s="278"/>
      <c r="Y39" s="280"/>
      <c r="Z39" s="278"/>
      <c r="AA39" s="280"/>
      <c r="AB39" s="278"/>
      <c r="AC39" s="280"/>
      <c r="AD39" s="278"/>
      <c r="AE39" s="280"/>
      <c r="AF39" s="278"/>
      <c r="AG39" s="280"/>
      <c r="AH39" s="280"/>
      <c r="AI39" s="265"/>
      <c r="AJ39" s="265"/>
      <c r="AK39" s="265"/>
    </row>
    <row r="40" spans="1:37" s="266" customFormat="1" ht="15.75">
      <c r="A40" s="268"/>
      <c r="B40" s="272"/>
      <c r="C40" s="268" t="s">
        <v>11</v>
      </c>
      <c r="D40" s="278"/>
      <c r="E40" s="280"/>
      <c r="F40" s="278"/>
      <c r="G40" s="280"/>
      <c r="H40" s="278"/>
      <c r="I40" s="280"/>
      <c r="J40" s="357">
        <v>15</v>
      </c>
      <c r="K40" s="280"/>
      <c r="L40" s="357">
        <v>15</v>
      </c>
      <c r="M40" s="280"/>
      <c r="N40" s="278"/>
      <c r="O40" s="280"/>
      <c r="P40" s="278"/>
      <c r="Q40" s="280"/>
      <c r="R40" s="278"/>
      <c r="S40" s="280"/>
      <c r="T40" s="278"/>
      <c r="U40" s="280"/>
      <c r="V40" s="278"/>
      <c r="W40" s="280"/>
      <c r="X40" s="278"/>
      <c r="Y40" s="280"/>
      <c r="Z40" s="278"/>
      <c r="AA40" s="280"/>
      <c r="AB40" s="278"/>
      <c r="AC40" s="280"/>
      <c r="AD40" s="278"/>
      <c r="AE40" s="280"/>
      <c r="AF40" s="278"/>
      <c r="AG40" s="280"/>
      <c r="AH40" s="280"/>
      <c r="AI40" s="265"/>
      <c r="AJ40" s="265"/>
      <c r="AK40" s="265"/>
    </row>
    <row r="41" spans="1:37" s="266" customFormat="1" ht="15.75">
      <c r="A41" s="268"/>
      <c r="B41" s="272" t="s">
        <v>217</v>
      </c>
      <c r="C41" s="268" t="s">
        <v>9</v>
      </c>
      <c r="D41" s="278"/>
      <c r="E41" s="280"/>
      <c r="F41" s="278"/>
      <c r="G41" s="280"/>
      <c r="H41" s="278"/>
      <c r="I41" s="280"/>
      <c r="J41" s="278">
        <v>0.05</v>
      </c>
      <c r="K41" s="280"/>
      <c r="L41" s="278">
        <v>0.05</v>
      </c>
      <c r="M41" s="280"/>
      <c r="N41" s="278"/>
      <c r="O41" s="280"/>
      <c r="P41" s="278"/>
      <c r="Q41" s="280"/>
      <c r="R41" s="278"/>
      <c r="S41" s="280"/>
      <c r="T41" s="278"/>
      <c r="U41" s="280"/>
      <c r="V41" s="278"/>
      <c r="W41" s="280"/>
      <c r="X41" s="278"/>
      <c r="Y41" s="280"/>
      <c r="Z41" s="278"/>
      <c r="AA41" s="280"/>
      <c r="AB41" s="278"/>
      <c r="AC41" s="280"/>
      <c r="AD41" s="278"/>
      <c r="AE41" s="280"/>
      <c r="AF41" s="278"/>
      <c r="AG41" s="280"/>
      <c r="AH41" s="280"/>
      <c r="AI41" s="265"/>
      <c r="AJ41" s="265"/>
      <c r="AK41" s="265"/>
    </row>
    <row r="42" spans="1:37" s="266" customFormat="1" ht="15.75">
      <c r="A42" s="268"/>
      <c r="B42" s="272"/>
      <c r="C42" s="268" t="s">
        <v>11</v>
      </c>
      <c r="D42" s="278"/>
      <c r="E42" s="280"/>
      <c r="F42" s="278"/>
      <c r="G42" s="280"/>
      <c r="H42" s="278"/>
      <c r="I42" s="280"/>
      <c r="J42" s="357">
        <v>15</v>
      </c>
      <c r="K42" s="280"/>
      <c r="L42" s="357">
        <v>15</v>
      </c>
      <c r="M42" s="280"/>
      <c r="N42" s="278"/>
      <c r="O42" s="280"/>
      <c r="P42" s="278"/>
      <c r="Q42" s="280"/>
      <c r="R42" s="278"/>
      <c r="S42" s="280"/>
      <c r="T42" s="278"/>
      <c r="U42" s="280"/>
      <c r="V42" s="278"/>
      <c r="W42" s="280"/>
      <c r="X42" s="278"/>
      <c r="Y42" s="280"/>
      <c r="Z42" s="278"/>
      <c r="AA42" s="280"/>
      <c r="AB42" s="278"/>
      <c r="AC42" s="280"/>
      <c r="AD42" s="278"/>
      <c r="AE42" s="280"/>
      <c r="AF42" s="278"/>
      <c r="AG42" s="280"/>
      <c r="AH42" s="280"/>
      <c r="AI42" s="265"/>
      <c r="AJ42" s="265"/>
      <c r="AK42" s="265"/>
    </row>
    <row r="43" spans="1:37" s="266" customFormat="1" ht="15.75">
      <c r="A43" s="268"/>
      <c r="B43" s="272" t="s">
        <v>218</v>
      </c>
      <c r="C43" s="268" t="s">
        <v>9</v>
      </c>
      <c r="D43" s="278"/>
      <c r="E43" s="280"/>
      <c r="F43" s="278"/>
      <c r="G43" s="280"/>
      <c r="H43" s="278"/>
      <c r="I43" s="280"/>
      <c r="J43" s="278">
        <v>0.05</v>
      </c>
      <c r="K43" s="280"/>
      <c r="L43" s="278">
        <v>0.05</v>
      </c>
      <c r="M43" s="280"/>
      <c r="N43" s="278"/>
      <c r="O43" s="280"/>
      <c r="P43" s="278"/>
      <c r="Q43" s="280"/>
      <c r="R43" s="278"/>
      <c r="S43" s="280"/>
      <c r="T43" s="278"/>
      <c r="U43" s="280"/>
      <c r="V43" s="278"/>
      <c r="W43" s="280"/>
      <c r="X43" s="278"/>
      <c r="Y43" s="280"/>
      <c r="Z43" s="278"/>
      <c r="AA43" s="280"/>
      <c r="AB43" s="278"/>
      <c r="AC43" s="280"/>
      <c r="AD43" s="278"/>
      <c r="AE43" s="280"/>
      <c r="AF43" s="278"/>
      <c r="AG43" s="280"/>
      <c r="AH43" s="280"/>
      <c r="AI43" s="265"/>
      <c r="AJ43" s="265"/>
      <c r="AK43" s="265"/>
    </row>
    <row r="44" spans="1:37" s="266" customFormat="1" ht="15.75">
      <c r="A44" s="268"/>
      <c r="B44" s="271" t="s">
        <v>15</v>
      </c>
      <c r="C44" s="268" t="s">
        <v>9</v>
      </c>
      <c r="D44" s="278">
        <v>1.2</v>
      </c>
      <c r="E44" s="280"/>
      <c r="F44" s="278"/>
      <c r="G44" s="280"/>
      <c r="H44" s="278"/>
      <c r="I44" s="280"/>
      <c r="J44" s="278"/>
      <c r="K44" s="280"/>
      <c r="L44" s="362">
        <v>1.1</v>
      </c>
      <c r="M44" s="280"/>
      <c r="N44" s="278"/>
      <c r="O44" s="280">
        <v>0.1</v>
      </c>
      <c r="P44" s="278"/>
      <c r="Q44" s="280">
        <v>0.1</v>
      </c>
      <c r="R44" s="278"/>
      <c r="S44" s="280"/>
      <c r="T44" s="278"/>
      <c r="U44" s="280"/>
      <c r="V44" s="278"/>
      <c r="W44" s="280"/>
      <c r="X44" s="278"/>
      <c r="Y44" s="280"/>
      <c r="Z44" s="278"/>
      <c r="AA44" s="280"/>
      <c r="AB44" s="278"/>
      <c r="AC44" s="280"/>
      <c r="AD44" s="278"/>
      <c r="AE44" s="280"/>
      <c r="AF44" s="278"/>
      <c r="AG44" s="280"/>
      <c r="AH44" s="280"/>
      <c r="AI44" s="265"/>
      <c r="AJ44" s="265"/>
      <c r="AK44" s="265"/>
    </row>
    <row r="45" spans="1:37" s="266" customFormat="1" ht="15.75">
      <c r="A45" s="268"/>
      <c r="B45" s="271"/>
      <c r="C45" s="268" t="s">
        <v>11</v>
      </c>
      <c r="D45" s="278">
        <f>L45+O45</f>
        <v>1171.076</v>
      </c>
      <c r="E45" s="280"/>
      <c r="F45" s="278"/>
      <c r="G45" s="280"/>
      <c r="H45" s="278"/>
      <c r="I45" s="280"/>
      <c r="J45" s="278"/>
      <c r="K45" s="280"/>
      <c r="L45" s="363">
        <v>1100</v>
      </c>
      <c r="M45" s="280"/>
      <c r="N45" s="278"/>
      <c r="O45" s="280">
        <v>71.076</v>
      </c>
      <c r="P45" s="278"/>
      <c r="Q45" s="280">
        <v>71.076</v>
      </c>
      <c r="R45" s="278"/>
      <c r="S45" s="280"/>
      <c r="T45" s="278"/>
      <c r="U45" s="280"/>
      <c r="V45" s="278"/>
      <c r="W45" s="280"/>
      <c r="X45" s="278"/>
      <c r="Y45" s="280"/>
      <c r="Z45" s="278"/>
      <c r="AA45" s="280"/>
      <c r="AB45" s="278"/>
      <c r="AC45" s="280"/>
      <c r="AD45" s="278"/>
      <c r="AE45" s="280"/>
      <c r="AF45" s="278"/>
      <c r="AG45" s="280"/>
      <c r="AH45" s="280"/>
      <c r="AI45" s="265"/>
      <c r="AJ45" s="265"/>
      <c r="AK45" s="265"/>
    </row>
    <row r="46" spans="1:37" s="266" customFormat="1" ht="15.75">
      <c r="A46" s="358"/>
      <c r="B46" s="359" t="s">
        <v>219</v>
      </c>
      <c r="C46" s="268" t="s">
        <v>9</v>
      </c>
      <c r="D46" s="360">
        <v>0.25</v>
      </c>
      <c r="E46" s="361"/>
      <c r="F46" s="360"/>
      <c r="G46" s="361"/>
      <c r="H46" s="360"/>
      <c r="I46" s="361"/>
      <c r="J46" s="360"/>
      <c r="K46" s="361"/>
      <c r="L46" s="360">
        <v>0.25</v>
      </c>
      <c r="M46" s="361"/>
      <c r="N46" s="360"/>
      <c r="O46" s="361"/>
      <c r="P46" s="360"/>
      <c r="Q46" s="361"/>
      <c r="R46" s="360"/>
      <c r="S46" s="361"/>
      <c r="T46" s="360"/>
      <c r="U46" s="361"/>
      <c r="V46" s="360"/>
      <c r="W46" s="361"/>
      <c r="X46" s="360"/>
      <c r="Y46" s="361"/>
      <c r="Z46" s="360"/>
      <c r="AA46" s="361"/>
      <c r="AB46" s="360"/>
      <c r="AC46" s="361"/>
      <c r="AD46" s="360"/>
      <c r="AE46" s="361"/>
      <c r="AF46" s="360"/>
      <c r="AG46" s="361"/>
      <c r="AH46" s="361"/>
      <c r="AI46" s="265"/>
      <c r="AJ46" s="265"/>
      <c r="AK46" s="265"/>
    </row>
    <row r="47" spans="1:37" s="266" customFormat="1" ht="15.75">
      <c r="A47" s="358"/>
      <c r="B47" s="359"/>
      <c r="C47" s="268" t="s">
        <v>11</v>
      </c>
      <c r="D47" s="360">
        <v>183.1</v>
      </c>
      <c r="E47" s="361"/>
      <c r="F47" s="360"/>
      <c r="G47" s="361"/>
      <c r="H47" s="360"/>
      <c r="I47" s="361"/>
      <c r="J47" s="360"/>
      <c r="K47" s="361"/>
      <c r="L47" s="360">
        <v>183.1</v>
      </c>
      <c r="M47" s="361"/>
      <c r="N47" s="360"/>
      <c r="O47" s="361"/>
      <c r="P47" s="360"/>
      <c r="Q47" s="361"/>
      <c r="R47" s="360"/>
      <c r="S47" s="361"/>
      <c r="T47" s="360"/>
      <c r="U47" s="361"/>
      <c r="V47" s="360"/>
      <c r="W47" s="361"/>
      <c r="X47" s="360"/>
      <c r="Y47" s="361"/>
      <c r="Z47" s="360"/>
      <c r="AA47" s="361"/>
      <c r="AB47" s="360"/>
      <c r="AC47" s="361"/>
      <c r="AD47" s="360"/>
      <c r="AE47" s="361"/>
      <c r="AF47" s="360"/>
      <c r="AG47" s="361"/>
      <c r="AH47" s="361"/>
      <c r="AI47" s="265"/>
      <c r="AJ47" s="265"/>
      <c r="AK47" s="265"/>
    </row>
    <row r="48" spans="1:37" s="266" customFormat="1" ht="15.75">
      <c r="A48" s="358"/>
      <c r="B48" s="359" t="s">
        <v>220</v>
      </c>
      <c r="C48" s="268" t="s">
        <v>9</v>
      </c>
      <c r="D48" s="360">
        <v>0.25</v>
      </c>
      <c r="E48" s="361"/>
      <c r="F48" s="360"/>
      <c r="G48" s="361"/>
      <c r="H48" s="360"/>
      <c r="I48" s="361"/>
      <c r="J48" s="360"/>
      <c r="K48" s="361"/>
      <c r="L48" s="360">
        <v>0.25</v>
      </c>
      <c r="M48" s="361"/>
      <c r="N48" s="360"/>
      <c r="O48" s="361"/>
      <c r="P48" s="360"/>
      <c r="Q48" s="361"/>
      <c r="R48" s="360"/>
      <c r="S48" s="361"/>
      <c r="T48" s="360"/>
      <c r="U48" s="361"/>
      <c r="V48" s="360"/>
      <c r="W48" s="361"/>
      <c r="X48" s="360"/>
      <c r="Y48" s="361"/>
      <c r="Z48" s="360"/>
      <c r="AA48" s="361"/>
      <c r="AB48" s="360"/>
      <c r="AC48" s="361"/>
      <c r="AD48" s="360"/>
      <c r="AE48" s="361"/>
      <c r="AF48" s="360"/>
      <c r="AG48" s="361"/>
      <c r="AH48" s="361"/>
      <c r="AI48" s="265"/>
      <c r="AJ48" s="265"/>
      <c r="AK48" s="265"/>
    </row>
    <row r="49" spans="1:37" s="266" customFormat="1" ht="15.75">
      <c r="A49" s="358"/>
      <c r="B49" s="359"/>
      <c r="C49" s="268" t="s">
        <v>11</v>
      </c>
      <c r="D49" s="360">
        <v>183.4</v>
      </c>
      <c r="E49" s="361"/>
      <c r="F49" s="360"/>
      <c r="G49" s="361"/>
      <c r="H49" s="360"/>
      <c r="I49" s="361"/>
      <c r="J49" s="360"/>
      <c r="K49" s="361"/>
      <c r="L49" s="360">
        <v>183.4</v>
      </c>
      <c r="M49" s="361"/>
      <c r="N49" s="360"/>
      <c r="O49" s="361"/>
      <c r="P49" s="360"/>
      <c r="Q49" s="361"/>
      <c r="R49" s="360"/>
      <c r="S49" s="361"/>
      <c r="T49" s="360"/>
      <c r="U49" s="361"/>
      <c r="V49" s="360"/>
      <c r="W49" s="361"/>
      <c r="X49" s="360"/>
      <c r="Y49" s="361"/>
      <c r="Z49" s="360"/>
      <c r="AA49" s="361"/>
      <c r="AB49" s="360"/>
      <c r="AC49" s="361"/>
      <c r="AD49" s="360"/>
      <c r="AE49" s="361"/>
      <c r="AF49" s="360"/>
      <c r="AG49" s="361"/>
      <c r="AH49" s="361"/>
      <c r="AI49" s="265"/>
      <c r="AJ49" s="265"/>
      <c r="AK49" s="265"/>
    </row>
    <row r="50" spans="1:37" s="266" customFormat="1" ht="15.75">
      <c r="A50" s="358"/>
      <c r="B50" s="359" t="s">
        <v>221</v>
      </c>
      <c r="C50" s="268" t="s">
        <v>9</v>
      </c>
      <c r="D50" s="360">
        <v>0.2</v>
      </c>
      <c r="E50" s="361"/>
      <c r="F50" s="360"/>
      <c r="G50" s="361"/>
      <c r="H50" s="360"/>
      <c r="I50" s="361"/>
      <c r="J50" s="360"/>
      <c r="K50" s="361"/>
      <c r="L50" s="360">
        <v>0.2</v>
      </c>
      <c r="M50" s="361"/>
      <c r="N50" s="360"/>
      <c r="O50" s="361"/>
      <c r="P50" s="360"/>
      <c r="Q50" s="361"/>
      <c r="R50" s="360"/>
      <c r="S50" s="361"/>
      <c r="T50" s="360"/>
      <c r="U50" s="361"/>
      <c r="V50" s="360"/>
      <c r="W50" s="361"/>
      <c r="X50" s="360"/>
      <c r="Y50" s="361"/>
      <c r="Z50" s="360"/>
      <c r="AA50" s="361"/>
      <c r="AB50" s="360"/>
      <c r="AC50" s="361"/>
      <c r="AD50" s="360"/>
      <c r="AE50" s="361"/>
      <c r="AF50" s="360"/>
      <c r="AG50" s="361"/>
      <c r="AH50" s="361"/>
      <c r="AI50" s="265"/>
      <c r="AJ50" s="265"/>
      <c r="AK50" s="265"/>
    </row>
    <row r="51" spans="1:37" s="266" customFormat="1" ht="15.75">
      <c r="A51" s="358"/>
      <c r="B51" s="359"/>
      <c r="C51" s="268" t="s">
        <v>11</v>
      </c>
      <c r="D51" s="360">
        <v>146.7</v>
      </c>
      <c r="E51" s="361"/>
      <c r="F51" s="360"/>
      <c r="G51" s="361"/>
      <c r="H51" s="360"/>
      <c r="I51" s="361"/>
      <c r="J51" s="360"/>
      <c r="K51" s="361"/>
      <c r="L51" s="360">
        <v>146.7</v>
      </c>
      <c r="M51" s="361"/>
      <c r="N51" s="360"/>
      <c r="O51" s="361"/>
      <c r="P51" s="360"/>
      <c r="Q51" s="361"/>
      <c r="R51" s="360"/>
      <c r="S51" s="361"/>
      <c r="T51" s="360"/>
      <c r="U51" s="361"/>
      <c r="V51" s="360"/>
      <c r="W51" s="361"/>
      <c r="X51" s="360"/>
      <c r="Y51" s="361"/>
      <c r="Z51" s="360"/>
      <c r="AA51" s="361"/>
      <c r="AB51" s="360"/>
      <c r="AC51" s="361"/>
      <c r="AD51" s="360"/>
      <c r="AE51" s="361"/>
      <c r="AF51" s="360"/>
      <c r="AG51" s="361"/>
      <c r="AH51" s="361"/>
      <c r="AI51" s="265"/>
      <c r="AJ51" s="265"/>
      <c r="AK51" s="265"/>
    </row>
    <row r="52" spans="1:37" s="266" customFormat="1" ht="15.75">
      <c r="A52" s="358"/>
      <c r="B52" s="359" t="s">
        <v>222</v>
      </c>
      <c r="C52" s="268" t="s">
        <v>9</v>
      </c>
      <c r="D52" s="360">
        <v>0.2</v>
      </c>
      <c r="E52" s="361"/>
      <c r="F52" s="360"/>
      <c r="G52" s="361"/>
      <c r="H52" s="360"/>
      <c r="I52" s="361"/>
      <c r="J52" s="360"/>
      <c r="K52" s="361"/>
      <c r="L52" s="360">
        <v>0.2</v>
      </c>
      <c r="M52" s="361"/>
      <c r="N52" s="360"/>
      <c r="O52" s="361"/>
      <c r="P52" s="360"/>
      <c r="Q52" s="361"/>
      <c r="R52" s="360"/>
      <c r="S52" s="361"/>
      <c r="T52" s="360"/>
      <c r="U52" s="361"/>
      <c r="V52" s="360"/>
      <c r="W52" s="361"/>
      <c r="X52" s="360"/>
      <c r="Y52" s="361"/>
      <c r="Z52" s="360"/>
      <c r="AA52" s="361"/>
      <c r="AB52" s="360"/>
      <c r="AC52" s="361"/>
      <c r="AD52" s="360"/>
      <c r="AE52" s="361"/>
      <c r="AF52" s="360"/>
      <c r="AG52" s="361"/>
      <c r="AH52" s="361"/>
      <c r="AI52" s="265"/>
      <c r="AJ52" s="265"/>
      <c r="AK52" s="265"/>
    </row>
    <row r="53" spans="1:37" s="266" customFormat="1" ht="15.75">
      <c r="A53" s="358"/>
      <c r="B53" s="359"/>
      <c r="C53" s="268" t="s">
        <v>11</v>
      </c>
      <c r="D53" s="360">
        <v>146.7</v>
      </c>
      <c r="E53" s="361"/>
      <c r="F53" s="360"/>
      <c r="G53" s="361"/>
      <c r="H53" s="360"/>
      <c r="I53" s="361"/>
      <c r="J53" s="360"/>
      <c r="K53" s="361"/>
      <c r="L53" s="360">
        <v>146.7</v>
      </c>
      <c r="M53" s="361"/>
      <c r="N53" s="360"/>
      <c r="O53" s="361"/>
      <c r="P53" s="360"/>
      <c r="Q53" s="361"/>
      <c r="R53" s="360"/>
      <c r="S53" s="361"/>
      <c r="T53" s="360"/>
      <c r="U53" s="361"/>
      <c r="V53" s="360"/>
      <c r="W53" s="361"/>
      <c r="X53" s="360"/>
      <c r="Y53" s="361"/>
      <c r="Z53" s="360"/>
      <c r="AA53" s="361"/>
      <c r="AB53" s="360"/>
      <c r="AC53" s="361"/>
      <c r="AD53" s="360"/>
      <c r="AE53" s="361"/>
      <c r="AF53" s="360"/>
      <c r="AG53" s="361"/>
      <c r="AH53" s="361"/>
      <c r="AI53" s="265"/>
      <c r="AJ53" s="265"/>
      <c r="AK53" s="265"/>
    </row>
    <row r="54" spans="1:37" s="266" customFormat="1" ht="15.75">
      <c r="A54" s="358"/>
      <c r="B54" s="359" t="s">
        <v>223</v>
      </c>
      <c r="C54" s="268" t="s">
        <v>9</v>
      </c>
      <c r="D54" s="360">
        <v>0.2</v>
      </c>
      <c r="E54" s="361"/>
      <c r="F54" s="360"/>
      <c r="G54" s="361"/>
      <c r="H54" s="360"/>
      <c r="I54" s="361"/>
      <c r="J54" s="360"/>
      <c r="K54" s="361"/>
      <c r="L54" s="360">
        <v>0.2</v>
      </c>
      <c r="M54" s="361"/>
      <c r="N54" s="360"/>
      <c r="O54" s="361"/>
      <c r="P54" s="360"/>
      <c r="Q54" s="361"/>
      <c r="R54" s="360"/>
      <c r="S54" s="361"/>
      <c r="T54" s="360"/>
      <c r="U54" s="361"/>
      <c r="V54" s="360"/>
      <c r="W54" s="361"/>
      <c r="X54" s="360"/>
      <c r="Y54" s="361"/>
      <c r="Z54" s="360"/>
      <c r="AA54" s="361"/>
      <c r="AB54" s="360"/>
      <c r="AC54" s="361"/>
      <c r="AD54" s="360"/>
      <c r="AE54" s="361"/>
      <c r="AF54" s="360"/>
      <c r="AG54" s="361"/>
      <c r="AH54" s="361"/>
      <c r="AI54" s="265"/>
      <c r="AJ54" s="265"/>
      <c r="AK54" s="265"/>
    </row>
    <row r="55" spans="1:37" s="266" customFormat="1" ht="15.75">
      <c r="A55" s="358"/>
      <c r="B55" s="359"/>
      <c r="C55" s="268" t="s">
        <v>11</v>
      </c>
      <c r="D55" s="360">
        <v>146.7</v>
      </c>
      <c r="E55" s="361"/>
      <c r="F55" s="360"/>
      <c r="G55" s="361"/>
      <c r="H55" s="360"/>
      <c r="I55" s="361"/>
      <c r="J55" s="360"/>
      <c r="K55" s="361"/>
      <c r="L55" s="360">
        <v>146.7</v>
      </c>
      <c r="M55" s="361"/>
      <c r="N55" s="360"/>
      <c r="O55" s="361"/>
      <c r="P55" s="360"/>
      <c r="Q55" s="361"/>
      <c r="R55" s="360"/>
      <c r="S55" s="361"/>
      <c r="T55" s="360"/>
      <c r="U55" s="361"/>
      <c r="V55" s="360"/>
      <c r="W55" s="361"/>
      <c r="X55" s="360"/>
      <c r="Y55" s="361"/>
      <c r="Z55" s="360"/>
      <c r="AA55" s="361"/>
      <c r="AB55" s="360"/>
      <c r="AC55" s="361"/>
      <c r="AD55" s="360"/>
      <c r="AE55" s="361"/>
      <c r="AF55" s="360"/>
      <c r="AG55" s="361"/>
      <c r="AH55" s="361"/>
      <c r="AI55" s="265"/>
      <c r="AJ55" s="265"/>
      <c r="AK55" s="265"/>
    </row>
    <row r="56" spans="1:37" s="266" customFormat="1" ht="15.75">
      <c r="A56" s="358"/>
      <c r="B56" s="359" t="s">
        <v>224</v>
      </c>
      <c r="C56" s="268" t="s">
        <v>9</v>
      </c>
      <c r="D56" s="360">
        <v>0.2</v>
      </c>
      <c r="E56" s="361"/>
      <c r="F56" s="360"/>
      <c r="G56" s="361"/>
      <c r="H56" s="360"/>
      <c r="I56" s="361"/>
      <c r="J56" s="360"/>
      <c r="K56" s="361"/>
      <c r="L56" s="360">
        <v>0.2</v>
      </c>
      <c r="M56" s="361"/>
      <c r="N56" s="360"/>
      <c r="O56" s="361"/>
      <c r="P56" s="360"/>
      <c r="Q56" s="361"/>
      <c r="R56" s="360"/>
      <c r="S56" s="361"/>
      <c r="T56" s="360"/>
      <c r="U56" s="361"/>
      <c r="V56" s="360"/>
      <c r="W56" s="361"/>
      <c r="X56" s="360"/>
      <c r="Y56" s="361"/>
      <c r="Z56" s="360"/>
      <c r="AA56" s="361"/>
      <c r="AB56" s="360"/>
      <c r="AC56" s="361"/>
      <c r="AD56" s="360"/>
      <c r="AE56" s="361"/>
      <c r="AF56" s="360"/>
      <c r="AG56" s="361"/>
      <c r="AH56" s="361"/>
      <c r="AI56" s="265"/>
      <c r="AJ56" s="265"/>
      <c r="AK56" s="265"/>
    </row>
    <row r="57" spans="1:37" s="266" customFormat="1" ht="15.75">
      <c r="A57" s="358"/>
      <c r="B57" s="359"/>
      <c r="C57" s="268" t="s">
        <v>11</v>
      </c>
      <c r="D57" s="360">
        <v>146.7</v>
      </c>
      <c r="E57" s="361"/>
      <c r="F57" s="360"/>
      <c r="G57" s="361"/>
      <c r="H57" s="360"/>
      <c r="I57" s="361"/>
      <c r="J57" s="360"/>
      <c r="K57" s="361"/>
      <c r="L57" s="360">
        <v>146.7</v>
      </c>
      <c r="M57" s="361"/>
      <c r="N57" s="360"/>
      <c r="O57" s="361"/>
      <c r="P57" s="360"/>
      <c r="Q57" s="361"/>
      <c r="R57" s="360"/>
      <c r="S57" s="361"/>
      <c r="T57" s="360"/>
      <c r="U57" s="361"/>
      <c r="V57" s="360"/>
      <c r="W57" s="361"/>
      <c r="X57" s="360"/>
      <c r="Y57" s="361"/>
      <c r="Z57" s="360"/>
      <c r="AA57" s="361"/>
      <c r="AB57" s="360"/>
      <c r="AC57" s="361"/>
      <c r="AD57" s="360"/>
      <c r="AE57" s="361"/>
      <c r="AF57" s="360"/>
      <c r="AG57" s="361"/>
      <c r="AH57" s="361"/>
      <c r="AI57" s="265"/>
      <c r="AJ57" s="265"/>
      <c r="AK57" s="265"/>
    </row>
    <row r="58" spans="1:37" s="266" customFormat="1" ht="15.75">
      <c r="A58" s="358"/>
      <c r="B58" s="359" t="s">
        <v>225</v>
      </c>
      <c r="C58" s="268" t="s">
        <v>9</v>
      </c>
      <c r="D58" s="360">
        <v>0.2</v>
      </c>
      <c r="E58" s="361"/>
      <c r="F58" s="360"/>
      <c r="G58" s="361"/>
      <c r="H58" s="360"/>
      <c r="I58" s="361"/>
      <c r="J58" s="360"/>
      <c r="K58" s="361"/>
      <c r="L58" s="360">
        <v>0.2</v>
      </c>
      <c r="M58" s="361"/>
      <c r="N58" s="360"/>
      <c r="O58" s="361"/>
      <c r="P58" s="360"/>
      <c r="Q58" s="361"/>
      <c r="R58" s="360"/>
      <c r="S58" s="361"/>
      <c r="T58" s="360"/>
      <c r="U58" s="361"/>
      <c r="V58" s="360"/>
      <c r="W58" s="361"/>
      <c r="X58" s="360"/>
      <c r="Y58" s="361"/>
      <c r="Z58" s="360"/>
      <c r="AA58" s="361"/>
      <c r="AB58" s="360"/>
      <c r="AC58" s="361"/>
      <c r="AD58" s="360"/>
      <c r="AE58" s="361"/>
      <c r="AF58" s="360"/>
      <c r="AG58" s="361"/>
      <c r="AH58" s="361"/>
      <c r="AI58" s="265"/>
      <c r="AJ58" s="265"/>
      <c r="AK58" s="265"/>
    </row>
    <row r="59" spans="1:37" s="266" customFormat="1" ht="15.75">
      <c r="A59" s="358"/>
      <c r="B59" s="359"/>
      <c r="C59" s="268" t="s">
        <v>11</v>
      </c>
      <c r="D59" s="360">
        <v>146.7</v>
      </c>
      <c r="E59" s="361"/>
      <c r="F59" s="360"/>
      <c r="G59" s="361"/>
      <c r="H59" s="360"/>
      <c r="I59" s="361"/>
      <c r="J59" s="360"/>
      <c r="K59" s="361"/>
      <c r="L59" s="360">
        <v>146.7</v>
      </c>
      <c r="M59" s="361"/>
      <c r="N59" s="360"/>
      <c r="O59" s="361"/>
      <c r="P59" s="360"/>
      <c r="Q59" s="361"/>
      <c r="R59" s="360"/>
      <c r="S59" s="361"/>
      <c r="T59" s="360"/>
      <c r="U59" s="361"/>
      <c r="V59" s="360"/>
      <c r="W59" s="361"/>
      <c r="X59" s="360"/>
      <c r="Y59" s="361"/>
      <c r="Z59" s="360"/>
      <c r="AA59" s="361"/>
      <c r="AB59" s="360"/>
      <c r="AC59" s="361"/>
      <c r="AD59" s="360"/>
      <c r="AE59" s="361"/>
      <c r="AF59" s="360"/>
      <c r="AG59" s="361"/>
      <c r="AH59" s="361"/>
      <c r="AI59" s="265"/>
      <c r="AJ59" s="265"/>
      <c r="AK59" s="265"/>
    </row>
    <row r="60" spans="1:37" s="266" customFormat="1" ht="15.75">
      <c r="A60" s="358"/>
      <c r="B60" s="359" t="s">
        <v>226</v>
      </c>
      <c r="C60" s="268" t="s">
        <v>9</v>
      </c>
      <c r="D60" s="361">
        <v>0.04</v>
      </c>
      <c r="E60" s="361"/>
      <c r="F60" s="360"/>
      <c r="G60" s="361"/>
      <c r="H60" s="360"/>
      <c r="I60" s="361"/>
      <c r="J60" s="360"/>
      <c r="K60" s="361"/>
      <c r="L60" s="360"/>
      <c r="M60" s="361"/>
      <c r="N60" s="360"/>
      <c r="O60" s="361">
        <v>0.04</v>
      </c>
      <c r="P60" s="360"/>
      <c r="Q60" s="361">
        <v>0.04</v>
      </c>
      <c r="R60" s="360"/>
      <c r="S60" s="361"/>
      <c r="T60" s="360"/>
      <c r="U60" s="361"/>
      <c r="V60" s="360"/>
      <c r="W60" s="361"/>
      <c r="X60" s="360"/>
      <c r="Y60" s="361"/>
      <c r="Z60" s="360"/>
      <c r="AA60" s="361"/>
      <c r="AB60" s="360"/>
      <c r="AC60" s="361"/>
      <c r="AD60" s="360"/>
      <c r="AE60" s="361"/>
      <c r="AF60" s="360"/>
      <c r="AG60" s="361"/>
      <c r="AH60" s="361"/>
      <c r="AI60" s="265"/>
      <c r="AJ60" s="265"/>
      <c r="AK60" s="265"/>
    </row>
    <row r="61" spans="1:37" s="266" customFormat="1" ht="15.75">
      <c r="A61" s="358"/>
      <c r="B61" s="359"/>
      <c r="C61" s="268" t="s">
        <v>11</v>
      </c>
      <c r="D61" s="361">
        <v>28.476</v>
      </c>
      <c r="E61" s="361"/>
      <c r="F61" s="360"/>
      <c r="G61" s="361"/>
      <c r="H61" s="360"/>
      <c r="I61" s="361"/>
      <c r="J61" s="360"/>
      <c r="K61" s="361"/>
      <c r="L61" s="360"/>
      <c r="M61" s="361"/>
      <c r="N61" s="360"/>
      <c r="O61" s="361">
        <v>28.476</v>
      </c>
      <c r="P61" s="360"/>
      <c r="Q61" s="361">
        <v>28.476</v>
      </c>
      <c r="R61" s="360"/>
      <c r="S61" s="361"/>
      <c r="T61" s="360"/>
      <c r="U61" s="361"/>
      <c r="V61" s="360"/>
      <c r="W61" s="361"/>
      <c r="X61" s="360"/>
      <c r="Y61" s="361"/>
      <c r="Z61" s="360"/>
      <c r="AA61" s="361"/>
      <c r="AB61" s="360"/>
      <c r="AC61" s="361"/>
      <c r="AD61" s="360"/>
      <c r="AE61" s="361"/>
      <c r="AF61" s="360"/>
      <c r="AG61" s="361"/>
      <c r="AH61" s="361"/>
      <c r="AI61" s="265"/>
      <c r="AJ61" s="265"/>
      <c r="AK61" s="265"/>
    </row>
    <row r="62" spans="1:37" s="266" customFormat="1" ht="15.75">
      <c r="A62" s="358"/>
      <c r="B62" s="359" t="s">
        <v>227</v>
      </c>
      <c r="C62" s="268" t="s">
        <v>9</v>
      </c>
      <c r="D62" s="361">
        <v>0.03</v>
      </c>
      <c r="E62" s="361"/>
      <c r="F62" s="360"/>
      <c r="G62" s="361"/>
      <c r="H62" s="360"/>
      <c r="I62" s="361"/>
      <c r="J62" s="360"/>
      <c r="K62" s="361"/>
      <c r="L62" s="360"/>
      <c r="M62" s="361"/>
      <c r="N62" s="360"/>
      <c r="O62" s="361">
        <v>0.03</v>
      </c>
      <c r="P62" s="360"/>
      <c r="Q62" s="361">
        <v>0.03</v>
      </c>
      <c r="R62" s="360"/>
      <c r="S62" s="361"/>
      <c r="T62" s="360"/>
      <c r="U62" s="361"/>
      <c r="V62" s="360"/>
      <c r="W62" s="361"/>
      <c r="X62" s="360"/>
      <c r="Y62" s="361"/>
      <c r="Z62" s="360"/>
      <c r="AA62" s="361"/>
      <c r="AB62" s="360"/>
      <c r="AC62" s="361"/>
      <c r="AD62" s="360"/>
      <c r="AE62" s="361"/>
      <c r="AF62" s="360"/>
      <c r="AG62" s="361"/>
      <c r="AH62" s="361"/>
      <c r="AI62" s="265"/>
      <c r="AJ62" s="265"/>
      <c r="AK62" s="265"/>
    </row>
    <row r="63" spans="1:37" s="266" customFormat="1" ht="15.75">
      <c r="A63" s="358"/>
      <c r="B63" s="359"/>
      <c r="C63" s="268" t="s">
        <v>11</v>
      </c>
      <c r="D63" s="361">
        <v>21.3</v>
      </c>
      <c r="E63" s="361"/>
      <c r="F63" s="360"/>
      <c r="G63" s="361"/>
      <c r="H63" s="360"/>
      <c r="I63" s="361"/>
      <c r="J63" s="360"/>
      <c r="K63" s="361"/>
      <c r="L63" s="360"/>
      <c r="M63" s="361"/>
      <c r="N63" s="360"/>
      <c r="O63" s="361">
        <v>21.3</v>
      </c>
      <c r="P63" s="360"/>
      <c r="Q63" s="361">
        <v>21.3</v>
      </c>
      <c r="R63" s="360"/>
      <c r="S63" s="361"/>
      <c r="T63" s="360"/>
      <c r="U63" s="361"/>
      <c r="V63" s="360"/>
      <c r="W63" s="361"/>
      <c r="X63" s="360"/>
      <c r="Y63" s="361"/>
      <c r="Z63" s="360"/>
      <c r="AA63" s="361"/>
      <c r="AB63" s="360"/>
      <c r="AC63" s="361"/>
      <c r="AD63" s="360"/>
      <c r="AE63" s="361"/>
      <c r="AF63" s="360"/>
      <c r="AG63" s="361"/>
      <c r="AH63" s="361"/>
      <c r="AI63" s="265"/>
      <c r="AJ63" s="265"/>
      <c r="AK63" s="265"/>
    </row>
    <row r="64" spans="1:37" s="266" customFormat="1" ht="15.75">
      <c r="A64" s="358"/>
      <c r="B64" s="359" t="s">
        <v>228</v>
      </c>
      <c r="C64" s="268" t="s">
        <v>9</v>
      </c>
      <c r="D64" s="361">
        <v>0.03</v>
      </c>
      <c r="E64" s="361"/>
      <c r="F64" s="360"/>
      <c r="G64" s="361"/>
      <c r="H64" s="360"/>
      <c r="I64" s="361"/>
      <c r="J64" s="360"/>
      <c r="K64" s="361"/>
      <c r="L64" s="360"/>
      <c r="M64" s="361"/>
      <c r="N64" s="360"/>
      <c r="O64" s="361">
        <v>0.03</v>
      </c>
      <c r="P64" s="360"/>
      <c r="Q64" s="361">
        <v>0.03</v>
      </c>
      <c r="R64" s="360"/>
      <c r="S64" s="361"/>
      <c r="T64" s="360"/>
      <c r="U64" s="361"/>
      <c r="V64" s="360"/>
      <c r="W64" s="361"/>
      <c r="X64" s="360"/>
      <c r="Y64" s="361"/>
      <c r="Z64" s="360"/>
      <c r="AA64" s="361"/>
      <c r="AB64" s="360"/>
      <c r="AC64" s="361"/>
      <c r="AD64" s="360"/>
      <c r="AE64" s="361"/>
      <c r="AF64" s="360"/>
      <c r="AG64" s="361"/>
      <c r="AH64" s="361"/>
      <c r="AI64" s="265"/>
      <c r="AJ64" s="265"/>
      <c r="AK64" s="265"/>
    </row>
    <row r="65" spans="1:37" s="266" customFormat="1" ht="15.75">
      <c r="A65" s="358"/>
      <c r="B65" s="359"/>
      <c r="C65" s="268" t="s">
        <v>11</v>
      </c>
      <c r="D65" s="361">
        <v>21.3</v>
      </c>
      <c r="E65" s="361"/>
      <c r="F65" s="360"/>
      <c r="G65" s="361"/>
      <c r="H65" s="360"/>
      <c r="I65" s="361"/>
      <c r="J65" s="360"/>
      <c r="K65" s="361"/>
      <c r="L65" s="360"/>
      <c r="M65" s="361"/>
      <c r="N65" s="360"/>
      <c r="O65" s="361">
        <v>21.3</v>
      </c>
      <c r="P65" s="360"/>
      <c r="Q65" s="361">
        <v>21.3</v>
      </c>
      <c r="R65" s="360"/>
      <c r="S65" s="361"/>
      <c r="T65" s="360"/>
      <c r="U65" s="361"/>
      <c r="V65" s="360"/>
      <c r="W65" s="361"/>
      <c r="X65" s="360"/>
      <c r="Y65" s="361"/>
      <c r="Z65" s="360"/>
      <c r="AA65" s="361"/>
      <c r="AB65" s="360"/>
      <c r="AC65" s="361"/>
      <c r="AD65" s="360"/>
      <c r="AE65" s="361"/>
      <c r="AF65" s="360"/>
      <c r="AG65" s="361"/>
      <c r="AH65" s="361"/>
      <c r="AI65" s="265"/>
      <c r="AJ65" s="265"/>
      <c r="AK65" s="265"/>
    </row>
    <row r="66" spans="1:34" s="37" customFormat="1" ht="15.75">
      <c r="A66" s="288" t="s">
        <v>24</v>
      </c>
      <c r="B66" s="273" t="s">
        <v>85</v>
      </c>
      <c r="C66" s="36" t="s">
        <v>9</v>
      </c>
      <c r="D66" s="82"/>
      <c r="E66" s="115"/>
      <c r="F66" s="44"/>
      <c r="G66" s="35"/>
      <c r="H66" s="82"/>
      <c r="I66" s="35"/>
      <c r="J66" s="287"/>
      <c r="K66" s="36"/>
      <c r="L66" s="82"/>
      <c r="M66" s="35"/>
      <c r="N66" s="82"/>
      <c r="O66" s="35"/>
      <c r="P66" s="82"/>
      <c r="Q66" s="35"/>
      <c r="R66" s="82"/>
      <c r="S66" s="36"/>
      <c r="T66" s="82"/>
      <c r="U66" s="35"/>
      <c r="V66" s="82"/>
      <c r="W66" s="35"/>
      <c r="X66" s="82"/>
      <c r="Y66" s="35"/>
      <c r="Z66" s="82"/>
      <c r="AA66" s="35"/>
      <c r="AB66" s="82"/>
      <c r="AC66" s="35"/>
      <c r="AD66" s="82"/>
      <c r="AE66" s="35"/>
      <c r="AF66" s="82"/>
      <c r="AG66" s="35"/>
      <c r="AH66" s="35"/>
    </row>
    <row r="67" spans="1:34" s="37" customFormat="1" ht="15.75">
      <c r="A67" s="289"/>
      <c r="B67" s="274" t="s">
        <v>72</v>
      </c>
      <c r="C67" s="39" t="s">
        <v>58</v>
      </c>
      <c r="D67" s="72"/>
      <c r="E67" s="116"/>
      <c r="F67" s="282"/>
      <c r="G67" s="53"/>
      <c r="H67" s="285"/>
      <c r="I67" s="53"/>
      <c r="J67" s="134"/>
      <c r="K67" s="45"/>
      <c r="L67" s="285"/>
      <c r="M67" s="53"/>
      <c r="N67" s="285"/>
      <c r="O67" s="53"/>
      <c r="P67" s="285"/>
      <c r="Q67" s="53"/>
      <c r="R67" s="285"/>
      <c r="S67" s="45"/>
      <c r="T67" s="285"/>
      <c r="U67" s="53"/>
      <c r="V67" s="285"/>
      <c r="W67" s="53"/>
      <c r="X67" s="285"/>
      <c r="Y67" s="53"/>
      <c r="Z67" s="285"/>
      <c r="AA67" s="53"/>
      <c r="AB67" s="285"/>
      <c r="AC67" s="53"/>
      <c r="AD67" s="285"/>
      <c r="AE67" s="53"/>
      <c r="AF67" s="285"/>
      <c r="AG67" s="53"/>
      <c r="AH67" s="53"/>
    </row>
    <row r="68" spans="1:34" s="37" customFormat="1" ht="16.5" thickBot="1">
      <c r="A68" s="269"/>
      <c r="B68" s="275"/>
      <c r="C68" s="276" t="s">
        <v>11</v>
      </c>
      <c r="D68" s="279"/>
      <c r="E68" s="117"/>
      <c r="F68" s="283"/>
      <c r="G68" s="41"/>
      <c r="H68" s="70"/>
      <c r="I68" s="41"/>
      <c r="J68" s="136"/>
      <c r="K68" s="42"/>
      <c r="L68" s="70"/>
      <c r="M68" s="41"/>
      <c r="N68" s="70"/>
      <c r="O68" s="41"/>
      <c r="P68" s="70"/>
      <c r="Q68" s="41"/>
      <c r="R68" s="70"/>
      <c r="S68" s="42"/>
      <c r="T68" s="70"/>
      <c r="U68" s="41"/>
      <c r="V68" s="70"/>
      <c r="W68" s="41"/>
      <c r="X68" s="70"/>
      <c r="Y68" s="41"/>
      <c r="Z68" s="70"/>
      <c r="AA68" s="41"/>
      <c r="AB68" s="70"/>
      <c r="AC68" s="41"/>
      <c r="AD68" s="70"/>
      <c r="AE68" s="41"/>
      <c r="AF68" s="70"/>
      <c r="AG68" s="41"/>
      <c r="AH68" s="41"/>
    </row>
    <row r="71" ht="15.75">
      <c r="C71" s="130"/>
    </row>
    <row r="72" ht="15.75">
      <c r="C72" s="130" t="s">
        <v>174</v>
      </c>
    </row>
    <row r="73" ht="15.75">
      <c r="C73" s="130"/>
    </row>
    <row r="74" ht="15.75">
      <c r="C74" s="130"/>
    </row>
    <row r="75" ht="6" customHeight="1"/>
    <row r="76" ht="12.75" hidden="1"/>
    <row r="77" ht="12.75" hidden="1"/>
  </sheetData>
  <sheetProtection/>
  <mergeCells count="14">
    <mergeCell ref="A7:Z7"/>
    <mergeCell ref="A9:A11"/>
    <mergeCell ref="B9:B11"/>
    <mergeCell ref="C9:C11"/>
    <mergeCell ref="D9:D11"/>
    <mergeCell ref="U10:W10"/>
    <mergeCell ref="E10:I10"/>
    <mergeCell ref="E9:W9"/>
    <mergeCell ref="AF9:AH10"/>
    <mergeCell ref="J10:N10"/>
    <mergeCell ref="R10:T10"/>
    <mergeCell ref="AC9:AE10"/>
    <mergeCell ref="X9:AB10"/>
    <mergeCell ref="O10:Q10"/>
  </mergeCells>
  <printOptions/>
  <pageMargins left="0.3937007874015748" right="0.3937007874015748" top="0.5905511811023623" bottom="0.5905511811023623" header="0.5118110236220472" footer="0.5118110236220472"/>
  <pageSetup fitToHeight="6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152"/>
  <sheetViews>
    <sheetView zoomScale="75" zoomScaleNormal="75" zoomScalePageLayoutView="0" workbookViewId="0" topLeftCell="A1">
      <pane xSplit="4" topLeftCell="E1" activePane="topRight" state="frozen"/>
      <selection pane="topLeft" activeCell="A1" sqref="A1"/>
      <selection pane="topRight" activeCell="B3" sqref="B3"/>
    </sheetView>
  </sheetViews>
  <sheetFormatPr defaultColWidth="8.875" defaultRowHeight="12.75"/>
  <cols>
    <col min="1" max="1" width="6.25390625" style="2" customWidth="1"/>
    <col min="2" max="2" width="69.625" style="2" customWidth="1"/>
    <col min="3" max="3" width="10.625" style="2" customWidth="1"/>
    <col min="4" max="5" width="9.125" style="25" customWidth="1"/>
    <col min="6" max="8" width="8.875" style="2" customWidth="1"/>
    <col min="9" max="14" width="8.625" style="2" customWidth="1"/>
    <col min="15" max="15" width="9.125" style="25" customWidth="1"/>
    <col min="16" max="18" width="8.875" style="2" customWidth="1"/>
    <col min="19" max="19" width="8.625" style="2" customWidth="1"/>
    <col min="20" max="22" width="8.875" style="2" customWidth="1"/>
    <col min="23" max="23" width="8.875" style="25" customWidth="1"/>
    <col min="24" max="25" width="8.875" style="2" customWidth="1"/>
    <col min="26" max="27" width="8.875" style="25" customWidth="1"/>
    <col min="28" max="30" width="8.875" style="2" customWidth="1"/>
    <col min="31" max="32" width="8.875" style="25" customWidth="1"/>
    <col min="33" max="33" width="9.375" style="2" customWidth="1"/>
    <col min="34" max="35" width="8.875" style="25" customWidth="1"/>
    <col min="36" max="36" width="8.875" style="2" customWidth="1"/>
    <col min="37" max="39" width="8.75390625" style="0" customWidth="1"/>
    <col min="40" max="16384" width="8.875" style="2" customWidth="1"/>
  </cols>
  <sheetData>
    <row r="1" spans="1:36" ht="12.75">
      <c r="A1" s="1"/>
      <c r="D1" s="30"/>
      <c r="E1" s="30"/>
      <c r="F1" s="3"/>
      <c r="G1" s="3"/>
      <c r="H1" s="3"/>
      <c r="I1" s="3"/>
      <c r="J1" s="3"/>
      <c r="K1" s="3"/>
      <c r="L1" s="3"/>
      <c r="M1" s="3"/>
      <c r="N1" s="3"/>
      <c r="O1" s="30"/>
      <c r="P1" s="3"/>
      <c r="Q1" s="3"/>
      <c r="R1" s="3"/>
      <c r="S1" s="3"/>
      <c r="T1" s="3"/>
      <c r="U1" s="3"/>
      <c r="V1" s="3"/>
      <c r="W1" s="30"/>
      <c r="X1" s="3"/>
      <c r="Y1" s="3"/>
      <c r="Z1" s="30"/>
      <c r="AA1" s="30"/>
      <c r="AB1" s="3"/>
      <c r="AC1" s="3"/>
      <c r="AD1" s="3"/>
      <c r="AE1" s="30"/>
      <c r="AF1" s="30"/>
      <c r="AG1" s="3"/>
      <c r="AH1" s="30" t="s">
        <v>179</v>
      </c>
      <c r="AI1" s="30"/>
      <c r="AJ1" s="3"/>
    </row>
    <row r="2" spans="1:35" ht="18.75">
      <c r="A2" s="376" t="s">
        <v>200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131"/>
      <c r="AD2" s="131"/>
      <c r="AE2" s="2"/>
      <c r="AF2" s="2"/>
      <c r="AH2" s="2"/>
      <c r="AI2" s="2"/>
    </row>
    <row r="3" spans="1:35" ht="18.75">
      <c r="A3" s="364"/>
      <c r="B3" s="131" t="s">
        <v>243</v>
      </c>
      <c r="C3" s="552"/>
      <c r="D3" s="364"/>
      <c r="E3" s="552" t="s">
        <v>244</v>
      </c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131"/>
      <c r="AD3" s="131"/>
      <c r="AE3" s="2"/>
      <c r="AF3" s="2"/>
      <c r="AH3" s="2"/>
      <c r="AI3" s="2"/>
    </row>
    <row r="4" spans="1:36" ht="13.5" thickBot="1">
      <c r="A4" s="1"/>
      <c r="D4" s="30"/>
      <c r="E4" s="30"/>
      <c r="F4" s="3"/>
      <c r="G4" s="3"/>
      <c r="H4" s="3"/>
      <c r="I4" s="3"/>
      <c r="J4" s="3"/>
      <c r="K4" s="3"/>
      <c r="L4" s="3"/>
      <c r="M4" s="3"/>
      <c r="N4" s="3"/>
      <c r="O4" s="30"/>
      <c r="P4" s="3"/>
      <c r="Q4" s="3"/>
      <c r="R4" s="3"/>
      <c r="S4" s="3"/>
      <c r="T4" s="3"/>
      <c r="U4" s="3"/>
      <c r="V4" s="3"/>
      <c r="W4" s="30"/>
      <c r="X4" s="3"/>
      <c r="Y4" s="3"/>
      <c r="Z4" s="31"/>
      <c r="AA4" s="31"/>
      <c r="AB4" s="3"/>
      <c r="AC4" s="3"/>
      <c r="AD4" s="3"/>
      <c r="AE4" s="31"/>
      <c r="AG4" s="3"/>
      <c r="AH4" s="31"/>
      <c r="AI4" s="31"/>
      <c r="AJ4" s="3"/>
    </row>
    <row r="5" spans="1:36" ht="27.75" customHeight="1" thickBot="1">
      <c r="A5" s="377" t="s">
        <v>0</v>
      </c>
      <c r="B5" s="380" t="s">
        <v>1</v>
      </c>
      <c r="C5" s="380" t="s">
        <v>2</v>
      </c>
      <c r="D5" s="383" t="s">
        <v>6</v>
      </c>
      <c r="E5" s="371" t="s">
        <v>135</v>
      </c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65" t="s">
        <v>138</v>
      </c>
      <c r="AA5" s="374"/>
      <c r="AB5" s="374"/>
      <c r="AC5" s="374"/>
      <c r="AD5" s="366"/>
      <c r="AE5" s="365" t="s">
        <v>102</v>
      </c>
      <c r="AF5" s="374"/>
      <c r="AG5" s="366"/>
      <c r="AH5" s="365" t="s">
        <v>136</v>
      </c>
      <c r="AI5" s="374"/>
      <c r="AJ5" s="366"/>
    </row>
    <row r="6" spans="1:36" ht="74.25" customHeight="1" thickBot="1">
      <c r="A6" s="378"/>
      <c r="B6" s="381"/>
      <c r="C6" s="381"/>
      <c r="D6" s="384"/>
      <c r="E6" s="371" t="s">
        <v>157</v>
      </c>
      <c r="F6" s="372"/>
      <c r="G6" s="372"/>
      <c r="H6" s="372"/>
      <c r="I6" s="386"/>
      <c r="J6" s="371" t="s">
        <v>168</v>
      </c>
      <c r="K6" s="372"/>
      <c r="L6" s="372"/>
      <c r="M6" s="372"/>
      <c r="N6" s="386"/>
      <c r="O6" s="371" t="s">
        <v>201</v>
      </c>
      <c r="P6" s="372"/>
      <c r="Q6" s="372"/>
      <c r="R6" s="372"/>
      <c r="S6" s="386"/>
      <c r="T6" s="371" t="s">
        <v>161</v>
      </c>
      <c r="U6" s="373"/>
      <c r="V6" s="387"/>
      <c r="W6" s="371" t="s">
        <v>162</v>
      </c>
      <c r="X6" s="372"/>
      <c r="Y6" s="386"/>
      <c r="Z6" s="367"/>
      <c r="AA6" s="375"/>
      <c r="AB6" s="375"/>
      <c r="AC6" s="375"/>
      <c r="AD6" s="368"/>
      <c r="AE6" s="367"/>
      <c r="AF6" s="375"/>
      <c r="AG6" s="368"/>
      <c r="AH6" s="367"/>
      <c r="AI6" s="375"/>
      <c r="AJ6" s="368"/>
    </row>
    <row r="7" spans="1:36" ht="26.25" thickBot="1">
      <c r="A7" s="379"/>
      <c r="B7" s="382"/>
      <c r="C7" s="382"/>
      <c r="D7" s="385"/>
      <c r="E7" s="85" t="s">
        <v>3</v>
      </c>
      <c r="F7" s="86" t="s">
        <v>4</v>
      </c>
      <c r="G7" s="86" t="s">
        <v>5</v>
      </c>
      <c r="H7" s="87" t="s">
        <v>130</v>
      </c>
      <c r="I7" s="87" t="s">
        <v>131</v>
      </c>
      <c r="J7" s="85" t="s">
        <v>3</v>
      </c>
      <c r="K7" s="86" t="s">
        <v>4</v>
      </c>
      <c r="L7" s="86" t="s">
        <v>5</v>
      </c>
      <c r="M7" s="87" t="s">
        <v>130</v>
      </c>
      <c r="N7" s="87" t="s">
        <v>131</v>
      </c>
      <c r="O7" s="85" t="s">
        <v>3</v>
      </c>
      <c r="P7" s="86" t="s">
        <v>4</v>
      </c>
      <c r="Q7" s="86" t="s">
        <v>5</v>
      </c>
      <c r="R7" s="87" t="s">
        <v>130</v>
      </c>
      <c r="S7" s="87" t="s">
        <v>131</v>
      </c>
      <c r="T7" s="85" t="s">
        <v>6</v>
      </c>
      <c r="U7" s="86" t="s">
        <v>5</v>
      </c>
      <c r="V7" s="86" t="s">
        <v>74</v>
      </c>
      <c r="W7" s="85" t="s">
        <v>6</v>
      </c>
      <c r="X7" s="87" t="s">
        <v>7</v>
      </c>
      <c r="Y7" s="87" t="s">
        <v>74</v>
      </c>
      <c r="Z7" s="85" t="s">
        <v>6</v>
      </c>
      <c r="AA7" s="86" t="s">
        <v>4</v>
      </c>
      <c r="AB7" s="86" t="s">
        <v>5</v>
      </c>
      <c r="AC7" s="87" t="s">
        <v>130</v>
      </c>
      <c r="AD7" s="87" t="s">
        <v>131</v>
      </c>
      <c r="AE7" s="85" t="s">
        <v>6</v>
      </c>
      <c r="AF7" s="84" t="s">
        <v>8</v>
      </c>
      <c r="AG7" s="84" t="s">
        <v>74</v>
      </c>
      <c r="AH7" s="85" t="s">
        <v>6</v>
      </c>
      <c r="AI7" s="84" t="s">
        <v>8</v>
      </c>
      <c r="AJ7" s="84" t="s">
        <v>74</v>
      </c>
    </row>
    <row r="8" spans="1:36" ht="17.25" thickBot="1" thickTop="1">
      <c r="A8" s="291" t="s">
        <v>75</v>
      </c>
      <c r="B8" s="292" t="s">
        <v>84</v>
      </c>
      <c r="C8" s="293" t="s">
        <v>11</v>
      </c>
      <c r="D8" s="319">
        <f>J8+O8</f>
        <v>8917.05</v>
      </c>
      <c r="E8" s="264"/>
      <c r="F8" s="264"/>
      <c r="G8" s="264"/>
      <c r="H8" s="264"/>
      <c r="I8" s="264"/>
      <c r="J8" s="319">
        <f>J10+J16+J27+J29+J32+J35+J37+J39+J41+J43+J45+J47+J49+J51+J53+J55+J57</f>
        <v>5359.874</v>
      </c>
      <c r="K8" s="264"/>
      <c r="L8" s="319">
        <f>L10+L16+L27+L29+L32+L35+L37+L39+L41+L43+L45+L47+L49+L51+L53+L55+L57</f>
        <v>5359.874</v>
      </c>
      <c r="M8" s="264"/>
      <c r="N8" s="264"/>
      <c r="O8" s="319">
        <f>O10+O16+O27+O29+O32+O35+O37+O39+O41+O43+O45+O47+O49+O51+O53+O55+O57</f>
        <v>3557.176</v>
      </c>
      <c r="P8" s="264"/>
      <c r="Q8" s="319">
        <f>Q10+Q16+Q27+Q29+Q32+Q35+Q37+Q39+Q41+Q43+Q45+Q47+Q49+Q51+Q53+Q55+Q57</f>
        <v>3557.176</v>
      </c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</row>
    <row r="9" spans="1:36" s="37" customFormat="1" ht="15.75">
      <c r="A9" s="58">
        <v>1</v>
      </c>
      <c r="B9" s="218" t="s">
        <v>178</v>
      </c>
      <c r="C9" s="64" t="s">
        <v>9</v>
      </c>
      <c r="D9" s="340">
        <f>J9+O9</f>
        <v>2.36</v>
      </c>
      <c r="E9" s="119"/>
      <c r="F9" s="119"/>
      <c r="G9" s="119"/>
      <c r="H9" s="119"/>
      <c r="I9" s="119"/>
      <c r="J9" s="306">
        <v>2.26</v>
      </c>
      <c r="K9" s="119"/>
      <c r="L9" s="306">
        <v>2.26</v>
      </c>
      <c r="M9" s="165"/>
      <c r="N9" s="119"/>
      <c r="O9" s="119">
        <v>0.1</v>
      </c>
      <c r="P9" s="119"/>
      <c r="Q9" s="119">
        <v>0.1</v>
      </c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</row>
    <row r="10" spans="1:36" s="37" customFormat="1" ht="16.5" thickBot="1">
      <c r="A10" s="56"/>
      <c r="B10" s="216" t="s">
        <v>10</v>
      </c>
      <c r="C10" s="62" t="s">
        <v>11</v>
      </c>
      <c r="D10" s="341">
        <f aca="true" t="shared" si="0" ref="D10:D73">J10+O10</f>
        <v>1399.676</v>
      </c>
      <c r="E10" s="117"/>
      <c r="F10" s="117"/>
      <c r="G10" s="117"/>
      <c r="H10" s="117"/>
      <c r="I10" s="117"/>
      <c r="J10" s="307">
        <v>1328</v>
      </c>
      <c r="K10" s="117"/>
      <c r="L10" s="307">
        <v>1328</v>
      </c>
      <c r="M10" s="317"/>
      <c r="N10" s="117"/>
      <c r="O10" s="117">
        <f>O12+O14</f>
        <v>71.676</v>
      </c>
      <c r="P10" s="117"/>
      <c r="Q10" s="117">
        <f>Q12+Q14</f>
        <v>71.676</v>
      </c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</row>
    <row r="11" spans="1:36" s="37" customFormat="1" ht="15.75">
      <c r="A11" s="54" t="s">
        <v>12</v>
      </c>
      <c r="B11" s="294" t="s">
        <v>13</v>
      </c>
      <c r="C11" s="60" t="s">
        <v>9</v>
      </c>
      <c r="D11" s="340">
        <f t="shared" si="0"/>
        <v>0.76</v>
      </c>
      <c r="E11" s="115"/>
      <c r="F11" s="36"/>
      <c r="G11" s="35"/>
      <c r="H11" s="35"/>
      <c r="I11" s="35"/>
      <c r="J11" s="302">
        <v>0.76</v>
      </c>
      <c r="K11" s="35"/>
      <c r="L11" s="302">
        <v>0.76</v>
      </c>
      <c r="M11" s="169"/>
      <c r="N11" s="35"/>
      <c r="O11" s="35">
        <v>0</v>
      </c>
      <c r="P11" s="36"/>
      <c r="Q11" s="35">
        <v>0</v>
      </c>
      <c r="R11" s="35"/>
      <c r="S11" s="35"/>
      <c r="T11" s="35"/>
      <c r="U11" s="36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1:36" s="37" customFormat="1" ht="15.75">
      <c r="A12" s="55"/>
      <c r="B12" s="215"/>
      <c r="C12" s="61" t="s">
        <v>11</v>
      </c>
      <c r="D12" s="337">
        <f t="shared" si="0"/>
        <v>228</v>
      </c>
      <c r="E12" s="116"/>
      <c r="F12" s="39"/>
      <c r="G12" s="38"/>
      <c r="H12" s="38"/>
      <c r="I12" s="38"/>
      <c r="J12" s="304">
        <v>228</v>
      </c>
      <c r="K12" s="38"/>
      <c r="L12" s="304">
        <v>228</v>
      </c>
      <c r="M12" s="161"/>
      <c r="N12" s="38"/>
      <c r="O12" s="38">
        <v>0</v>
      </c>
      <c r="P12" s="39"/>
      <c r="Q12" s="38">
        <v>0</v>
      </c>
      <c r="R12" s="38"/>
      <c r="S12" s="38"/>
      <c r="T12" s="38"/>
      <c r="U12" s="39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</row>
    <row r="13" spans="1:36" s="37" customFormat="1" ht="15.75">
      <c r="A13" s="55" t="s">
        <v>14</v>
      </c>
      <c r="B13" s="215" t="s">
        <v>15</v>
      </c>
      <c r="C13" s="61" t="s">
        <v>9</v>
      </c>
      <c r="D13" s="337">
        <f t="shared" si="0"/>
        <v>1.6</v>
      </c>
      <c r="E13" s="116"/>
      <c r="F13" s="39"/>
      <c r="G13" s="38"/>
      <c r="H13" s="38"/>
      <c r="I13" s="38"/>
      <c r="J13" s="38">
        <v>1.5</v>
      </c>
      <c r="K13" s="38"/>
      <c r="L13" s="38">
        <v>1.5</v>
      </c>
      <c r="M13" s="161"/>
      <c r="N13" s="38"/>
      <c r="O13" s="38">
        <v>0.1</v>
      </c>
      <c r="P13" s="39"/>
      <c r="Q13" s="38">
        <v>0.1</v>
      </c>
      <c r="R13" s="38"/>
      <c r="S13" s="38"/>
      <c r="T13" s="38"/>
      <c r="U13" s="39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</row>
    <row r="14" spans="1:36" s="37" customFormat="1" ht="16.5" thickBot="1">
      <c r="A14" s="211"/>
      <c r="B14" s="227"/>
      <c r="C14" s="290" t="s">
        <v>11</v>
      </c>
      <c r="D14" s="341">
        <f t="shared" si="0"/>
        <v>1171.676</v>
      </c>
      <c r="E14" s="212"/>
      <c r="F14" s="282"/>
      <c r="G14" s="53"/>
      <c r="H14" s="285"/>
      <c r="I14" s="53"/>
      <c r="J14" s="305">
        <v>1100</v>
      </c>
      <c r="K14" s="53"/>
      <c r="L14" s="318">
        <v>1100</v>
      </c>
      <c r="M14" s="285"/>
      <c r="N14" s="53"/>
      <c r="O14" s="285">
        <v>71.676</v>
      </c>
      <c r="P14" s="45"/>
      <c r="Q14" s="285">
        <v>71.676</v>
      </c>
      <c r="R14" s="53"/>
      <c r="S14" s="285"/>
      <c r="T14" s="53"/>
      <c r="U14" s="282"/>
      <c r="V14" s="53"/>
      <c r="W14" s="285"/>
      <c r="X14" s="53"/>
      <c r="Y14" s="285"/>
      <c r="Z14" s="53"/>
      <c r="AA14" s="285"/>
      <c r="AB14" s="53"/>
      <c r="AC14" s="285"/>
      <c r="AD14" s="53"/>
      <c r="AE14" s="285"/>
      <c r="AF14" s="53"/>
      <c r="AG14" s="285"/>
      <c r="AH14" s="53"/>
      <c r="AI14" s="285"/>
      <c r="AJ14" s="53"/>
    </row>
    <row r="15" spans="1:36" s="37" customFormat="1" ht="15.75">
      <c r="A15" s="297" t="s">
        <v>180</v>
      </c>
      <c r="B15" s="299" t="s">
        <v>197</v>
      </c>
      <c r="C15" s="300" t="s">
        <v>194</v>
      </c>
      <c r="D15" s="346">
        <f t="shared" si="0"/>
        <v>2</v>
      </c>
      <c r="E15" s="119"/>
      <c r="F15" s="135"/>
      <c r="G15" s="119"/>
      <c r="H15" s="135"/>
      <c r="I15" s="119"/>
      <c r="J15" s="308">
        <v>2</v>
      </c>
      <c r="K15" s="119"/>
      <c r="L15" s="306">
        <v>2</v>
      </c>
      <c r="M15" s="135"/>
      <c r="N15" s="119"/>
      <c r="O15" s="135">
        <v>0</v>
      </c>
      <c r="P15" s="119"/>
      <c r="Q15" s="135">
        <v>0</v>
      </c>
      <c r="R15" s="119"/>
      <c r="S15" s="135"/>
      <c r="T15" s="119"/>
      <c r="U15" s="135"/>
      <c r="V15" s="119"/>
      <c r="W15" s="135"/>
      <c r="X15" s="119"/>
      <c r="Y15" s="135"/>
      <c r="Z15" s="119"/>
      <c r="AA15" s="135"/>
      <c r="AB15" s="119"/>
      <c r="AC15" s="135"/>
      <c r="AD15" s="119"/>
      <c r="AE15" s="135"/>
      <c r="AF15" s="119"/>
      <c r="AG15" s="135"/>
      <c r="AH15" s="119"/>
      <c r="AI15" s="135"/>
      <c r="AJ15" s="119"/>
    </row>
    <row r="16" spans="1:36" s="37" customFormat="1" ht="16.5" thickBot="1">
      <c r="A16" s="298"/>
      <c r="B16" s="224" t="s">
        <v>198</v>
      </c>
      <c r="C16" s="301" t="s">
        <v>11</v>
      </c>
      <c r="D16" s="341">
        <f t="shared" si="0"/>
        <v>17</v>
      </c>
      <c r="E16" s="117"/>
      <c r="F16" s="136"/>
      <c r="G16" s="117"/>
      <c r="H16" s="136"/>
      <c r="I16" s="117"/>
      <c r="J16" s="309">
        <f>J20+J24</f>
        <v>17</v>
      </c>
      <c r="K16" s="117"/>
      <c r="L16" s="307">
        <f>L20+L24</f>
        <v>17</v>
      </c>
      <c r="M16" s="136"/>
      <c r="N16" s="117"/>
      <c r="O16" s="136">
        <v>0</v>
      </c>
      <c r="P16" s="117"/>
      <c r="Q16" s="136">
        <v>0</v>
      </c>
      <c r="R16" s="117"/>
      <c r="S16" s="136"/>
      <c r="T16" s="117"/>
      <c r="U16" s="136"/>
      <c r="V16" s="117"/>
      <c r="W16" s="136"/>
      <c r="X16" s="117"/>
      <c r="Y16" s="136"/>
      <c r="Z16" s="117"/>
      <c r="AA16" s="136"/>
      <c r="AB16" s="117"/>
      <c r="AC16" s="136"/>
      <c r="AD16" s="117"/>
      <c r="AE16" s="136"/>
      <c r="AF16" s="117"/>
      <c r="AG16" s="136"/>
      <c r="AH16" s="117"/>
      <c r="AI16" s="136"/>
      <c r="AJ16" s="117"/>
    </row>
    <row r="17" spans="1:36" s="37" customFormat="1" ht="15.75">
      <c r="A17" s="211" t="s">
        <v>181</v>
      </c>
      <c r="B17" s="295" t="s">
        <v>182</v>
      </c>
      <c r="C17" s="290" t="s">
        <v>183</v>
      </c>
      <c r="D17" s="339">
        <f t="shared" si="0"/>
        <v>0</v>
      </c>
      <c r="E17" s="212"/>
      <c r="F17" s="45"/>
      <c r="G17" s="53"/>
      <c r="H17" s="53"/>
      <c r="I17" s="53"/>
      <c r="J17" s="53">
        <v>0</v>
      </c>
      <c r="K17" s="53"/>
      <c r="L17" s="53">
        <v>0</v>
      </c>
      <c r="M17" s="53"/>
      <c r="N17" s="53"/>
      <c r="O17" s="53">
        <v>0</v>
      </c>
      <c r="P17" s="45"/>
      <c r="Q17" s="53">
        <v>0</v>
      </c>
      <c r="R17" s="53"/>
      <c r="S17" s="53"/>
      <c r="T17" s="53"/>
      <c r="U17" s="45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</row>
    <row r="18" spans="1:36" s="37" customFormat="1" ht="15.75">
      <c r="A18" s="57"/>
      <c r="B18" s="296"/>
      <c r="C18" s="65" t="s">
        <v>11</v>
      </c>
      <c r="D18" s="337">
        <f t="shared" si="0"/>
        <v>0</v>
      </c>
      <c r="E18" s="118"/>
      <c r="F18" s="48"/>
      <c r="G18" s="47"/>
      <c r="H18" s="47"/>
      <c r="I18" s="47"/>
      <c r="J18" s="47">
        <v>0</v>
      </c>
      <c r="K18" s="47"/>
      <c r="L18" s="47">
        <v>0</v>
      </c>
      <c r="M18" s="47"/>
      <c r="N18" s="47"/>
      <c r="O18" s="47">
        <v>0</v>
      </c>
      <c r="P18" s="48"/>
      <c r="Q18" s="47">
        <v>0</v>
      </c>
      <c r="R18" s="47"/>
      <c r="S18" s="47"/>
      <c r="T18" s="47"/>
      <c r="U18" s="48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</row>
    <row r="19" spans="1:36" s="37" customFormat="1" ht="15.75">
      <c r="A19" s="57" t="s">
        <v>184</v>
      </c>
      <c r="B19" s="296" t="s">
        <v>192</v>
      </c>
      <c r="C19" s="65" t="s">
        <v>185</v>
      </c>
      <c r="D19" s="337">
        <f t="shared" si="0"/>
        <v>50</v>
      </c>
      <c r="E19" s="118"/>
      <c r="F19" s="48"/>
      <c r="G19" s="47"/>
      <c r="H19" s="47"/>
      <c r="I19" s="47"/>
      <c r="J19" s="47">
        <v>50</v>
      </c>
      <c r="K19" s="47"/>
      <c r="L19" s="47">
        <v>50</v>
      </c>
      <c r="M19" s="47"/>
      <c r="N19" s="47"/>
      <c r="O19" s="47">
        <v>0</v>
      </c>
      <c r="P19" s="48"/>
      <c r="Q19" s="47">
        <v>0</v>
      </c>
      <c r="R19" s="47"/>
      <c r="S19" s="47"/>
      <c r="T19" s="47"/>
      <c r="U19" s="48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</row>
    <row r="20" spans="1:36" s="37" customFormat="1" ht="15.75">
      <c r="A20" s="57"/>
      <c r="B20" s="296" t="s">
        <v>193</v>
      </c>
      <c r="C20" s="65" t="s">
        <v>11</v>
      </c>
      <c r="D20" s="337">
        <f t="shared" si="0"/>
        <v>5</v>
      </c>
      <c r="E20" s="118"/>
      <c r="F20" s="48"/>
      <c r="G20" s="47"/>
      <c r="H20" s="47"/>
      <c r="I20" s="47"/>
      <c r="J20" s="311">
        <v>5</v>
      </c>
      <c r="K20" s="47"/>
      <c r="L20" s="311">
        <v>5</v>
      </c>
      <c r="M20" s="47"/>
      <c r="N20" s="47"/>
      <c r="O20" s="47">
        <v>0</v>
      </c>
      <c r="P20" s="48"/>
      <c r="Q20" s="47">
        <v>0</v>
      </c>
      <c r="R20" s="47"/>
      <c r="S20" s="47"/>
      <c r="T20" s="47"/>
      <c r="U20" s="48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</row>
    <row r="21" spans="1:36" s="37" customFormat="1" ht="15.75">
      <c r="A21" s="57" t="s">
        <v>186</v>
      </c>
      <c r="B21" s="296" t="s">
        <v>187</v>
      </c>
      <c r="C21" s="65" t="s">
        <v>185</v>
      </c>
      <c r="D21" s="337">
        <f t="shared" si="0"/>
        <v>0</v>
      </c>
      <c r="E21" s="118"/>
      <c r="F21" s="48"/>
      <c r="G21" s="47"/>
      <c r="H21" s="47"/>
      <c r="I21" s="47"/>
      <c r="J21" s="47">
        <v>0</v>
      </c>
      <c r="K21" s="47"/>
      <c r="L21" s="47">
        <v>0</v>
      </c>
      <c r="M21" s="47"/>
      <c r="N21" s="47"/>
      <c r="O21" s="47">
        <v>0</v>
      </c>
      <c r="P21" s="48"/>
      <c r="Q21" s="47">
        <v>0</v>
      </c>
      <c r="R21" s="47"/>
      <c r="S21" s="47"/>
      <c r="T21" s="47"/>
      <c r="U21" s="48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</row>
    <row r="22" spans="1:36" s="37" customFormat="1" ht="15.75">
      <c r="A22" s="57"/>
      <c r="B22" s="296" t="s">
        <v>188</v>
      </c>
      <c r="C22" s="65" t="s">
        <v>11</v>
      </c>
      <c r="D22" s="337">
        <f t="shared" si="0"/>
        <v>0</v>
      </c>
      <c r="E22" s="118"/>
      <c r="F22" s="48"/>
      <c r="G22" s="47"/>
      <c r="H22" s="47"/>
      <c r="I22" s="47"/>
      <c r="J22" s="47">
        <v>0</v>
      </c>
      <c r="K22" s="47"/>
      <c r="L22" s="47">
        <v>0</v>
      </c>
      <c r="M22" s="47"/>
      <c r="N22" s="47"/>
      <c r="O22" s="47">
        <v>0</v>
      </c>
      <c r="P22" s="48"/>
      <c r="Q22" s="47">
        <v>0</v>
      </c>
      <c r="R22" s="47"/>
      <c r="S22" s="47"/>
      <c r="T22" s="47"/>
      <c r="U22" s="48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</row>
    <row r="23" spans="1:36" s="37" customFormat="1" ht="15.75">
      <c r="A23" s="57" t="s">
        <v>189</v>
      </c>
      <c r="B23" s="296" t="s">
        <v>190</v>
      </c>
      <c r="C23" s="65" t="s">
        <v>28</v>
      </c>
      <c r="D23" s="347">
        <f t="shared" si="0"/>
        <v>6</v>
      </c>
      <c r="E23" s="118"/>
      <c r="F23" s="48"/>
      <c r="G23" s="47"/>
      <c r="H23" s="47"/>
      <c r="I23" s="47"/>
      <c r="J23" s="47">
        <v>6</v>
      </c>
      <c r="K23" s="47"/>
      <c r="L23" s="47">
        <v>6</v>
      </c>
      <c r="M23" s="47"/>
      <c r="N23" s="47"/>
      <c r="O23" s="47">
        <v>0</v>
      </c>
      <c r="P23" s="48"/>
      <c r="Q23" s="47">
        <v>0</v>
      </c>
      <c r="R23" s="47"/>
      <c r="S23" s="47"/>
      <c r="T23" s="47"/>
      <c r="U23" s="48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1:36" s="37" customFormat="1" ht="15.75">
      <c r="A24" s="57"/>
      <c r="B24" s="296"/>
      <c r="C24" s="65" t="s">
        <v>11</v>
      </c>
      <c r="D24" s="337">
        <f t="shared" si="0"/>
        <v>12</v>
      </c>
      <c r="E24" s="118"/>
      <c r="F24" s="48"/>
      <c r="G24" s="47"/>
      <c r="H24" s="47"/>
      <c r="I24" s="47"/>
      <c r="J24" s="312">
        <v>12</v>
      </c>
      <c r="K24" s="47"/>
      <c r="L24" s="312">
        <v>12</v>
      </c>
      <c r="M24" s="47"/>
      <c r="N24" s="47"/>
      <c r="O24" s="47">
        <v>0</v>
      </c>
      <c r="P24" s="48"/>
      <c r="Q24" s="47">
        <v>0</v>
      </c>
      <c r="R24" s="47"/>
      <c r="S24" s="47"/>
      <c r="T24" s="47"/>
      <c r="U24" s="48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</row>
    <row r="25" spans="1:36" s="37" customFormat="1" ht="16.5" thickBot="1">
      <c r="A25" s="57" t="s">
        <v>191</v>
      </c>
      <c r="B25" s="296" t="s">
        <v>199</v>
      </c>
      <c r="C25" s="65" t="s">
        <v>11</v>
      </c>
      <c r="D25" s="342">
        <f t="shared" si="0"/>
        <v>0</v>
      </c>
      <c r="E25" s="118"/>
      <c r="F25" s="48"/>
      <c r="G25" s="47"/>
      <c r="H25" s="47"/>
      <c r="I25" s="47"/>
      <c r="J25" s="47">
        <v>0</v>
      </c>
      <c r="K25" s="47"/>
      <c r="L25" s="47">
        <v>0</v>
      </c>
      <c r="M25" s="47"/>
      <c r="N25" s="47"/>
      <c r="O25" s="47">
        <v>0</v>
      </c>
      <c r="P25" s="48"/>
      <c r="Q25" s="47">
        <v>0</v>
      </c>
      <c r="R25" s="47"/>
      <c r="S25" s="47"/>
      <c r="T25" s="47"/>
      <c r="U25" s="48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</row>
    <row r="26" spans="1:36" s="37" customFormat="1" ht="15.75">
      <c r="A26" s="58" t="s">
        <v>18</v>
      </c>
      <c r="B26" s="218" t="s">
        <v>104</v>
      </c>
      <c r="C26" s="64" t="s">
        <v>17</v>
      </c>
      <c r="D26" s="340">
        <f t="shared" si="0"/>
        <v>0.6</v>
      </c>
      <c r="E26" s="119"/>
      <c r="F26" s="49"/>
      <c r="G26" s="43"/>
      <c r="H26" s="43"/>
      <c r="I26" s="43"/>
      <c r="J26" s="43">
        <v>0.1</v>
      </c>
      <c r="K26" s="43"/>
      <c r="L26" s="43">
        <v>0.1</v>
      </c>
      <c r="M26" s="43"/>
      <c r="N26" s="43"/>
      <c r="O26" s="43">
        <v>0.5</v>
      </c>
      <c r="P26" s="49"/>
      <c r="Q26" s="43">
        <v>0.5</v>
      </c>
      <c r="R26" s="43"/>
      <c r="S26" s="43"/>
      <c r="T26" s="43"/>
      <c r="U26" s="49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s="37" customFormat="1" ht="16.5" thickBot="1">
      <c r="A27" s="56"/>
      <c r="B27" s="222" t="s">
        <v>55</v>
      </c>
      <c r="C27" s="62" t="s">
        <v>11</v>
      </c>
      <c r="D27" s="341">
        <f t="shared" si="0"/>
        <v>335</v>
      </c>
      <c r="E27" s="117"/>
      <c r="F27" s="42"/>
      <c r="G27" s="41"/>
      <c r="H27" s="41"/>
      <c r="I27" s="41"/>
      <c r="J27" s="314">
        <v>50</v>
      </c>
      <c r="K27" s="41"/>
      <c r="L27" s="314">
        <v>50</v>
      </c>
      <c r="M27" s="41"/>
      <c r="N27" s="41"/>
      <c r="O27" s="313">
        <v>285</v>
      </c>
      <c r="P27" s="42"/>
      <c r="Q27" s="313">
        <v>285</v>
      </c>
      <c r="R27" s="41"/>
      <c r="S27" s="41"/>
      <c r="T27" s="41"/>
      <c r="U27" s="42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</row>
    <row r="28" spans="1:36" s="37" customFormat="1" ht="15.75">
      <c r="A28" s="58" t="s">
        <v>57</v>
      </c>
      <c r="B28" s="218" t="s">
        <v>67</v>
      </c>
      <c r="C28" s="66" t="s">
        <v>9</v>
      </c>
      <c r="D28" s="340">
        <f t="shared" si="0"/>
        <v>1.1</v>
      </c>
      <c r="E28" s="119"/>
      <c r="F28" s="52"/>
      <c r="G28" s="43"/>
      <c r="H28" s="43"/>
      <c r="I28" s="43"/>
      <c r="J28" s="316">
        <v>1</v>
      </c>
      <c r="K28" s="43"/>
      <c r="L28" s="316">
        <v>1</v>
      </c>
      <c r="M28" s="43"/>
      <c r="N28" s="43"/>
      <c r="O28" s="43">
        <v>0.1</v>
      </c>
      <c r="P28" s="52"/>
      <c r="Q28" s="43">
        <v>0.1</v>
      </c>
      <c r="R28" s="43"/>
      <c r="S28" s="43"/>
      <c r="T28" s="43"/>
      <c r="U28" s="5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s="37" customFormat="1" ht="16.5" thickBot="1">
      <c r="A29" s="56"/>
      <c r="B29" s="216"/>
      <c r="C29" s="40" t="s">
        <v>11</v>
      </c>
      <c r="D29" s="341">
        <f t="shared" si="0"/>
        <v>117.5</v>
      </c>
      <c r="E29" s="117"/>
      <c r="F29" s="42"/>
      <c r="G29" s="41"/>
      <c r="H29" s="41"/>
      <c r="I29" s="41"/>
      <c r="J29" s="314">
        <v>110</v>
      </c>
      <c r="K29" s="41"/>
      <c r="L29" s="314">
        <v>110</v>
      </c>
      <c r="M29" s="41"/>
      <c r="N29" s="41"/>
      <c r="O29" s="41">
        <v>7.5</v>
      </c>
      <c r="P29" s="42"/>
      <c r="Q29" s="41">
        <v>7.5</v>
      </c>
      <c r="R29" s="41"/>
      <c r="S29" s="41"/>
      <c r="T29" s="41"/>
      <c r="U29" s="42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</row>
    <row r="30" spans="1:36" s="37" customFormat="1" ht="15.75">
      <c r="A30" s="58" t="s">
        <v>24</v>
      </c>
      <c r="B30" s="218" t="s">
        <v>85</v>
      </c>
      <c r="C30" s="64" t="s">
        <v>9</v>
      </c>
      <c r="D30" s="340">
        <f t="shared" si="0"/>
        <v>17.6</v>
      </c>
      <c r="E30" s="119"/>
      <c r="F30" s="49"/>
      <c r="G30" s="43"/>
      <c r="H30" s="43"/>
      <c r="I30" s="43"/>
      <c r="J30" s="43">
        <v>17.6</v>
      </c>
      <c r="K30" s="43"/>
      <c r="L30" s="43">
        <v>17.6</v>
      </c>
      <c r="M30" s="43"/>
      <c r="N30" s="43"/>
      <c r="O30" s="43">
        <v>0</v>
      </c>
      <c r="P30" s="49"/>
      <c r="Q30" s="43">
        <v>0</v>
      </c>
      <c r="R30" s="43"/>
      <c r="S30" s="43"/>
      <c r="T30" s="43"/>
      <c r="U30" s="49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s="37" customFormat="1" ht="15.75">
      <c r="A31" s="55"/>
      <c r="B31" s="217" t="s">
        <v>72</v>
      </c>
      <c r="C31" s="61" t="s">
        <v>58</v>
      </c>
      <c r="D31" s="347">
        <f t="shared" si="0"/>
        <v>13</v>
      </c>
      <c r="E31" s="116"/>
      <c r="F31" s="45"/>
      <c r="G31" s="53"/>
      <c r="H31" s="53"/>
      <c r="I31" s="53"/>
      <c r="J31" s="53">
        <v>13</v>
      </c>
      <c r="K31" s="53"/>
      <c r="L31" s="53">
        <v>13</v>
      </c>
      <c r="M31" s="53"/>
      <c r="N31" s="53"/>
      <c r="O31" s="53">
        <v>0</v>
      </c>
      <c r="P31" s="45"/>
      <c r="Q31" s="53">
        <v>0</v>
      </c>
      <c r="R31" s="53"/>
      <c r="S31" s="53"/>
      <c r="T31" s="53"/>
      <c r="U31" s="45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</row>
    <row r="32" spans="1:36" s="37" customFormat="1" ht="16.5" thickBot="1">
      <c r="A32" s="80"/>
      <c r="B32" s="219"/>
      <c r="C32" s="81" t="s">
        <v>11</v>
      </c>
      <c r="D32" s="341">
        <f t="shared" si="0"/>
        <v>2898.874</v>
      </c>
      <c r="E32" s="117"/>
      <c r="F32" s="42"/>
      <c r="G32" s="41"/>
      <c r="H32" s="41"/>
      <c r="I32" s="41"/>
      <c r="J32" s="314">
        <v>2898.874</v>
      </c>
      <c r="K32" s="41"/>
      <c r="L32" s="314">
        <v>2898.874</v>
      </c>
      <c r="M32" s="41"/>
      <c r="N32" s="41"/>
      <c r="O32" s="41">
        <v>0</v>
      </c>
      <c r="P32" s="42"/>
      <c r="Q32" s="41">
        <v>0</v>
      </c>
      <c r="R32" s="41"/>
      <c r="S32" s="41"/>
      <c r="T32" s="41"/>
      <c r="U32" s="42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</row>
    <row r="33" spans="1:36" s="37" customFormat="1" ht="15.75">
      <c r="A33" s="54" t="s">
        <v>25</v>
      </c>
      <c r="B33" s="214" t="s">
        <v>26</v>
      </c>
      <c r="C33" s="60" t="s">
        <v>9</v>
      </c>
      <c r="D33" s="340">
        <f t="shared" si="0"/>
        <v>2.4000000000000004</v>
      </c>
      <c r="E33" s="119"/>
      <c r="F33" s="45"/>
      <c r="G33" s="43"/>
      <c r="H33" s="43"/>
      <c r="I33" s="43"/>
      <c r="J33" s="43">
        <v>1.6</v>
      </c>
      <c r="K33" s="43"/>
      <c r="L33" s="43">
        <v>1.6</v>
      </c>
      <c r="M33" s="43"/>
      <c r="N33" s="43"/>
      <c r="O33" s="43">
        <v>0.8</v>
      </c>
      <c r="P33" s="45"/>
      <c r="Q33" s="43">
        <v>0.8</v>
      </c>
      <c r="R33" s="43"/>
      <c r="S33" s="43"/>
      <c r="T33" s="43"/>
      <c r="U33" s="45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s="37" customFormat="1" ht="15.75">
      <c r="A34" s="55"/>
      <c r="B34" s="220" t="s">
        <v>70</v>
      </c>
      <c r="C34" s="61" t="s">
        <v>59</v>
      </c>
      <c r="D34" s="347">
        <f t="shared" si="0"/>
        <v>30</v>
      </c>
      <c r="E34" s="116"/>
      <c r="F34" s="48"/>
      <c r="G34" s="53"/>
      <c r="H34" s="53"/>
      <c r="I34" s="53"/>
      <c r="J34" s="53">
        <v>20</v>
      </c>
      <c r="K34" s="53"/>
      <c r="L34" s="53">
        <v>20</v>
      </c>
      <c r="M34" s="53"/>
      <c r="N34" s="53"/>
      <c r="O34" s="53">
        <v>10</v>
      </c>
      <c r="P34" s="48"/>
      <c r="Q34" s="53">
        <v>10</v>
      </c>
      <c r="R34" s="53"/>
      <c r="S34" s="53"/>
      <c r="T34" s="53"/>
      <c r="U34" s="48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</row>
    <row r="35" spans="1:36" s="37" customFormat="1" ht="16.5" thickBot="1">
      <c r="A35" s="57"/>
      <c r="B35" s="221"/>
      <c r="C35" s="65" t="s">
        <v>11</v>
      </c>
      <c r="D35" s="341">
        <f t="shared" si="0"/>
        <v>564</v>
      </c>
      <c r="E35" s="117"/>
      <c r="F35" s="48"/>
      <c r="G35" s="41"/>
      <c r="H35" s="41"/>
      <c r="I35" s="41"/>
      <c r="J35" s="313">
        <v>376</v>
      </c>
      <c r="K35" s="41"/>
      <c r="L35" s="313">
        <v>376</v>
      </c>
      <c r="M35" s="41"/>
      <c r="N35" s="41"/>
      <c r="O35" s="313">
        <v>188</v>
      </c>
      <c r="P35" s="48"/>
      <c r="Q35" s="313">
        <v>188</v>
      </c>
      <c r="R35" s="41"/>
      <c r="S35" s="41"/>
      <c r="T35" s="41"/>
      <c r="U35" s="48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</row>
    <row r="36" spans="1:36" s="37" customFormat="1" ht="15.75">
      <c r="A36" s="58" t="s">
        <v>27</v>
      </c>
      <c r="B36" s="218" t="s">
        <v>116</v>
      </c>
      <c r="C36" s="66" t="s">
        <v>28</v>
      </c>
      <c r="D36" s="346">
        <f t="shared" si="0"/>
        <v>20</v>
      </c>
      <c r="E36" s="116"/>
      <c r="F36" s="52"/>
      <c r="G36" s="43"/>
      <c r="H36" s="43"/>
      <c r="I36" s="43"/>
      <c r="J36" s="35">
        <v>20</v>
      </c>
      <c r="K36" s="35"/>
      <c r="L36" s="35">
        <v>20</v>
      </c>
      <c r="M36" s="35"/>
      <c r="N36" s="35"/>
      <c r="O36" s="43">
        <v>0</v>
      </c>
      <c r="P36" s="52"/>
      <c r="Q36" s="43">
        <v>0</v>
      </c>
      <c r="R36" s="43"/>
      <c r="S36" s="43"/>
      <c r="T36" s="43"/>
      <c r="U36" s="5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s="37" customFormat="1" ht="16.5" thickBot="1">
      <c r="A37" s="56"/>
      <c r="B37" s="222" t="s">
        <v>54</v>
      </c>
      <c r="C37" s="40" t="s">
        <v>11</v>
      </c>
      <c r="D37" s="341">
        <f t="shared" si="0"/>
        <v>30</v>
      </c>
      <c r="E37" s="118"/>
      <c r="F37" s="42"/>
      <c r="G37" s="41"/>
      <c r="H37" s="41"/>
      <c r="I37" s="41"/>
      <c r="J37" s="310">
        <v>30</v>
      </c>
      <c r="K37" s="47"/>
      <c r="L37" s="310">
        <v>30</v>
      </c>
      <c r="M37" s="47"/>
      <c r="N37" s="47"/>
      <c r="O37" s="41">
        <v>0</v>
      </c>
      <c r="P37" s="42"/>
      <c r="Q37" s="41">
        <v>0</v>
      </c>
      <c r="R37" s="41"/>
      <c r="S37" s="41"/>
      <c r="T37" s="41"/>
      <c r="U37" s="42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</row>
    <row r="38" spans="1:36" s="37" customFormat="1" ht="15.75">
      <c r="A38" s="54" t="s">
        <v>29</v>
      </c>
      <c r="B38" s="214" t="s">
        <v>53</v>
      </c>
      <c r="C38" s="63" t="s">
        <v>28</v>
      </c>
      <c r="D38" s="346">
        <f t="shared" si="0"/>
        <v>0</v>
      </c>
      <c r="E38" s="119"/>
      <c r="F38" s="45"/>
      <c r="G38" s="43"/>
      <c r="H38" s="43"/>
      <c r="I38" s="43"/>
      <c r="J38" s="43">
        <v>0</v>
      </c>
      <c r="K38" s="43"/>
      <c r="L38" s="43">
        <v>0</v>
      </c>
      <c r="M38" s="43"/>
      <c r="N38" s="43"/>
      <c r="O38" s="43">
        <v>0</v>
      </c>
      <c r="P38" s="45"/>
      <c r="Q38" s="43">
        <v>0</v>
      </c>
      <c r="R38" s="43"/>
      <c r="S38" s="43"/>
      <c r="T38" s="43"/>
      <c r="U38" s="45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s="37" customFormat="1" ht="16.5" thickBot="1">
      <c r="A39" s="57"/>
      <c r="B39" s="223" t="s">
        <v>52</v>
      </c>
      <c r="C39" s="46" t="s">
        <v>11</v>
      </c>
      <c r="D39" s="348">
        <f t="shared" si="0"/>
        <v>0</v>
      </c>
      <c r="E39" s="117"/>
      <c r="F39" s="48"/>
      <c r="G39" s="41"/>
      <c r="H39" s="41"/>
      <c r="I39" s="41"/>
      <c r="J39" s="41">
        <v>0</v>
      </c>
      <c r="K39" s="41"/>
      <c r="L39" s="41">
        <v>0</v>
      </c>
      <c r="M39" s="41"/>
      <c r="N39" s="41"/>
      <c r="O39" s="41">
        <v>0</v>
      </c>
      <c r="P39" s="48"/>
      <c r="Q39" s="41">
        <v>0</v>
      </c>
      <c r="R39" s="41"/>
      <c r="S39" s="41"/>
      <c r="T39" s="41"/>
      <c r="U39" s="48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</row>
    <row r="40" spans="1:36" s="37" customFormat="1" ht="15.75">
      <c r="A40" s="58" t="s">
        <v>31</v>
      </c>
      <c r="B40" s="218" t="s">
        <v>66</v>
      </c>
      <c r="C40" s="66" t="s">
        <v>17</v>
      </c>
      <c r="D40" s="340">
        <f t="shared" si="0"/>
        <v>0.2</v>
      </c>
      <c r="E40" s="115"/>
      <c r="F40" s="52"/>
      <c r="G40" s="43"/>
      <c r="H40" s="43"/>
      <c r="I40" s="43"/>
      <c r="J40" s="35">
        <v>0.1</v>
      </c>
      <c r="K40" s="35"/>
      <c r="L40" s="35">
        <v>0.1</v>
      </c>
      <c r="M40" s="35"/>
      <c r="N40" s="35"/>
      <c r="O40" s="43">
        <v>0.1</v>
      </c>
      <c r="P40" s="52"/>
      <c r="Q40" s="43">
        <v>0.1</v>
      </c>
      <c r="R40" s="43"/>
      <c r="S40" s="43"/>
      <c r="T40" s="43"/>
      <c r="U40" s="52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1:36" s="37" customFormat="1" ht="16.5" thickBot="1">
      <c r="A41" s="57"/>
      <c r="B41" s="221"/>
      <c r="C41" s="46" t="s">
        <v>11</v>
      </c>
      <c r="D41" s="341">
        <f t="shared" si="0"/>
        <v>200</v>
      </c>
      <c r="E41" s="118"/>
      <c r="F41" s="48"/>
      <c r="G41" s="41"/>
      <c r="H41" s="41"/>
      <c r="I41" s="41"/>
      <c r="J41" s="310">
        <v>100</v>
      </c>
      <c r="K41" s="47"/>
      <c r="L41" s="310">
        <v>100</v>
      </c>
      <c r="M41" s="47"/>
      <c r="N41" s="47"/>
      <c r="O41" s="313">
        <v>100</v>
      </c>
      <c r="P41" s="48"/>
      <c r="Q41" s="313">
        <v>100</v>
      </c>
      <c r="R41" s="41"/>
      <c r="S41" s="41"/>
      <c r="T41" s="41"/>
      <c r="U41" s="48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</row>
    <row r="42" spans="1:36" s="37" customFormat="1" ht="15.75">
      <c r="A42" s="58" t="s">
        <v>32</v>
      </c>
      <c r="B42" s="218" t="s">
        <v>80</v>
      </c>
      <c r="C42" s="66" t="s">
        <v>28</v>
      </c>
      <c r="D42" s="346">
        <f t="shared" si="0"/>
        <v>110</v>
      </c>
      <c r="E42" s="119"/>
      <c r="F42" s="52"/>
      <c r="G42" s="43"/>
      <c r="H42" s="43"/>
      <c r="I42" s="43"/>
      <c r="J42" s="43">
        <v>10</v>
      </c>
      <c r="K42" s="43"/>
      <c r="L42" s="43">
        <v>10</v>
      </c>
      <c r="M42" s="43"/>
      <c r="N42" s="43"/>
      <c r="O42" s="43">
        <v>100</v>
      </c>
      <c r="P42" s="52"/>
      <c r="Q42" s="43">
        <v>100</v>
      </c>
      <c r="R42" s="43"/>
      <c r="S42" s="43"/>
      <c r="T42" s="43"/>
      <c r="U42" s="5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</row>
    <row r="43" spans="1:36" s="37" customFormat="1" ht="16.5" thickBot="1">
      <c r="A43" s="56"/>
      <c r="B43" s="224" t="s">
        <v>81</v>
      </c>
      <c r="C43" s="40" t="s">
        <v>11</v>
      </c>
      <c r="D43" s="341">
        <f t="shared" si="0"/>
        <v>1160</v>
      </c>
      <c r="E43" s="117"/>
      <c r="F43" s="42"/>
      <c r="G43" s="41"/>
      <c r="H43" s="41"/>
      <c r="I43" s="41"/>
      <c r="J43" s="313">
        <v>20</v>
      </c>
      <c r="K43" s="41"/>
      <c r="L43" s="313">
        <v>20</v>
      </c>
      <c r="M43" s="41"/>
      <c r="N43" s="41"/>
      <c r="O43" s="313">
        <v>1140</v>
      </c>
      <c r="P43" s="42"/>
      <c r="Q43" s="313">
        <v>1140</v>
      </c>
      <c r="R43" s="41"/>
      <c r="S43" s="41"/>
      <c r="T43" s="41"/>
      <c r="U43" s="42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</row>
    <row r="44" spans="1:36" s="37" customFormat="1" ht="15.75">
      <c r="A44" s="58" t="s">
        <v>34</v>
      </c>
      <c r="B44" s="218" t="s">
        <v>105</v>
      </c>
      <c r="C44" s="66" t="s">
        <v>28</v>
      </c>
      <c r="D44" s="346">
        <f t="shared" si="0"/>
        <v>14</v>
      </c>
      <c r="E44" s="119"/>
      <c r="F44" s="52"/>
      <c r="G44" s="43"/>
      <c r="H44" s="43"/>
      <c r="I44" s="43"/>
      <c r="J44" s="43">
        <v>14</v>
      </c>
      <c r="K44" s="43"/>
      <c r="L44" s="43">
        <v>14</v>
      </c>
      <c r="M44" s="43"/>
      <c r="N44" s="43"/>
      <c r="O44" s="43">
        <v>0</v>
      </c>
      <c r="P44" s="52"/>
      <c r="Q44" s="43">
        <v>0</v>
      </c>
      <c r="R44" s="43"/>
      <c r="S44" s="43"/>
      <c r="T44" s="43"/>
      <c r="U44" s="52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1:36" s="37" customFormat="1" ht="16.5" thickBot="1">
      <c r="A45" s="56"/>
      <c r="B45" s="216"/>
      <c r="C45" s="40" t="s">
        <v>11</v>
      </c>
      <c r="D45" s="341">
        <f t="shared" si="0"/>
        <v>210</v>
      </c>
      <c r="E45" s="117"/>
      <c r="F45" s="42"/>
      <c r="G45" s="41"/>
      <c r="H45" s="41"/>
      <c r="I45" s="41"/>
      <c r="J45" s="313">
        <v>210</v>
      </c>
      <c r="K45" s="41"/>
      <c r="L45" s="313">
        <v>210</v>
      </c>
      <c r="M45" s="41"/>
      <c r="N45" s="41"/>
      <c r="O45" s="41">
        <v>0</v>
      </c>
      <c r="P45" s="42"/>
      <c r="Q45" s="41">
        <v>0</v>
      </c>
      <c r="R45" s="41"/>
      <c r="S45" s="41"/>
      <c r="T45" s="41"/>
      <c r="U45" s="42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</row>
    <row r="46" spans="1:36" s="37" customFormat="1" ht="15.75">
      <c r="A46" s="58" t="s">
        <v>35</v>
      </c>
      <c r="B46" s="218" t="s">
        <v>78</v>
      </c>
      <c r="C46" s="66" t="s">
        <v>28</v>
      </c>
      <c r="D46" s="346">
        <f t="shared" si="0"/>
        <v>180</v>
      </c>
      <c r="E46" s="119"/>
      <c r="F46" s="52"/>
      <c r="G46" s="43"/>
      <c r="H46" s="43"/>
      <c r="I46" s="43"/>
      <c r="J46" s="43">
        <v>30</v>
      </c>
      <c r="K46" s="43"/>
      <c r="L46" s="43">
        <v>30</v>
      </c>
      <c r="M46" s="43"/>
      <c r="N46" s="43"/>
      <c r="O46" s="43">
        <v>150</v>
      </c>
      <c r="P46" s="52"/>
      <c r="Q46" s="43">
        <v>150</v>
      </c>
      <c r="R46" s="43"/>
      <c r="S46" s="43"/>
      <c r="T46" s="43"/>
      <c r="U46" s="52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</row>
    <row r="47" spans="1:36" s="37" customFormat="1" ht="16.5" thickBot="1">
      <c r="A47" s="56"/>
      <c r="B47" s="222" t="s">
        <v>30</v>
      </c>
      <c r="C47" s="40" t="s">
        <v>11</v>
      </c>
      <c r="D47" s="341">
        <f t="shared" si="0"/>
        <v>1630</v>
      </c>
      <c r="E47" s="117"/>
      <c r="F47" s="42"/>
      <c r="G47" s="41"/>
      <c r="H47" s="41"/>
      <c r="I47" s="41"/>
      <c r="J47" s="313">
        <v>90</v>
      </c>
      <c r="K47" s="41"/>
      <c r="L47" s="313">
        <v>90</v>
      </c>
      <c r="M47" s="41"/>
      <c r="N47" s="41"/>
      <c r="O47" s="313">
        <v>1540</v>
      </c>
      <c r="P47" s="42"/>
      <c r="Q47" s="313">
        <v>1540</v>
      </c>
      <c r="R47" s="41"/>
      <c r="S47" s="41"/>
      <c r="T47" s="41"/>
      <c r="U47" s="42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</row>
    <row r="48" spans="1:36" s="37" customFormat="1" ht="15.75">
      <c r="A48" s="55" t="s">
        <v>36</v>
      </c>
      <c r="B48" s="217" t="s">
        <v>79</v>
      </c>
      <c r="C48" s="67" t="s">
        <v>9</v>
      </c>
      <c r="D48" s="340">
        <f t="shared" si="0"/>
        <v>0.30000000000000004</v>
      </c>
      <c r="E48" s="119"/>
      <c r="F48" s="49"/>
      <c r="G48" s="43"/>
      <c r="H48" s="43"/>
      <c r="I48" s="43"/>
      <c r="J48" s="43">
        <v>0.1</v>
      </c>
      <c r="K48" s="43"/>
      <c r="L48" s="43">
        <v>0.1</v>
      </c>
      <c r="M48" s="43"/>
      <c r="N48" s="43"/>
      <c r="O48" s="43">
        <v>0.2</v>
      </c>
      <c r="P48" s="49"/>
      <c r="Q48" s="43">
        <v>0.2</v>
      </c>
      <c r="R48" s="43"/>
      <c r="S48" s="43"/>
      <c r="T48" s="43"/>
      <c r="U48" s="49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</row>
    <row r="49" spans="1:36" s="37" customFormat="1" ht="16.5" thickBot="1">
      <c r="A49" s="57"/>
      <c r="B49" s="223" t="s">
        <v>106</v>
      </c>
      <c r="C49" s="68" t="s">
        <v>40</v>
      </c>
      <c r="D49" s="341">
        <f t="shared" si="0"/>
        <v>300</v>
      </c>
      <c r="E49" s="117"/>
      <c r="F49" s="45"/>
      <c r="G49" s="41"/>
      <c r="H49" s="41"/>
      <c r="I49" s="41"/>
      <c r="J49" s="313">
        <v>100</v>
      </c>
      <c r="K49" s="41"/>
      <c r="L49" s="313">
        <v>100</v>
      </c>
      <c r="M49" s="41"/>
      <c r="N49" s="41"/>
      <c r="O49" s="41">
        <v>200</v>
      </c>
      <c r="P49" s="45"/>
      <c r="Q49" s="41">
        <v>200</v>
      </c>
      <c r="R49" s="41"/>
      <c r="S49" s="41"/>
      <c r="T49" s="41"/>
      <c r="U49" s="45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</row>
    <row r="50" spans="1:36" s="37" customFormat="1" ht="15.75">
      <c r="A50" s="58" t="s">
        <v>37</v>
      </c>
      <c r="B50" s="218" t="s">
        <v>82</v>
      </c>
      <c r="C50" s="66" t="s">
        <v>9</v>
      </c>
      <c r="D50" s="340">
        <f t="shared" si="0"/>
        <v>0.03</v>
      </c>
      <c r="E50" s="119"/>
      <c r="F50" s="49"/>
      <c r="G50" s="43"/>
      <c r="H50" s="43"/>
      <c r="I50" s="43"/>
      <c r="J50" s="43">
        <v>0.03</v>
      </c>
      <c r="K50" s="43"/>
      <c r="L50" s="43">
        <v>0.03</v>
      </c>
      <c r="M50" s="43"/>
      <c r="N50" s="43"/>
      <c r="O50" s="43">
        <v>0</v>
      </c>
      <c r="P50" s="49"/>
      <c r="Q50" s="43">
        <v>0</v>
      </c>
      <c r="R50" s="43"/>
      <c r="S50" s="43"/>
      <c r="T50" s="43"/>
      <c r="U50" s="49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  <row r="51" spans="1:36" s="37" customFormat="1" ht="16.5" thickBot="1">
      <c r="A51" s="57"/>
      <c r="B51" s="223" t="s">
        <v>83</v>
      </c>
      <c r="C51" s="46" t="s">
        <v>11</v>
      </c>
      <c r="D51" s="341">
        <f t="shared" si="0"/>
        <v>30</v>
      </c>
      <c r="E51" s="118"/>
      <c r="F51" s="48"/>
      <c r="G51" s="47"/>
      <c r="H51" s="47"/>
      <c r="I51" s="47"/>
      <c r="J51" s="310">
        <v>30</v>
      </c>
      <c r="K51" s="47"/>
      <c r="L51" s="310">
        <v>30</v>
      </c>
      <c r="M51" s="47"/>
      <c r="N51" s="47"/>
      <c r="O51" s="47">
        <v>0</v>
      </c>
      <c r="P51" s="48"/>
      <c r="Q51" s="47">
        <v>0</v>
      </c>
      <c r="R51" s="47"/>
      <c r="S51" s="47"/>
      <c r="T51" s="47"/>
      <c r="U51" s="48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</row>
    <row r="52" spans="1:36" ht="15.75">
      <c r="A52" s="4" t="s">
        <v>51</v>
      </c>
      <c r="B52" s="225" t="s">
        <v>139</v>
      </c>
      <c r="C52" s="5" t="s">
        <v>28</v>
      </c>
      <c r="D52" s="340">
        <f t="shared" si="0"/>
        <v>5</v>
      </c>
      <c r="E52" s="79"/>
      <c r="F52" s="6"/>
      <c r="G52" s="32"/>
      <c r="H52" s="32"/>
      <c r="I52" s="32"/>
      <c r="J52" s="32">
        <v>0</v>
      </c>
      <c r="K52" s="32"/>
      <c r="L52" s="32">
        <v>0</v>
      </c>
      <c r="M52" s="32"/>
      <c r="N52" s="79"/>
      <c r="O52" s="32">
        <v>5</v>
      </c>
      <c r="P52" s="6"/>
      <c r="Q52" s="32">
        <v>5</v>
      </c>
      <c r="R52" s="32"/>
      <c r="S52" s="32"/>
      <c r="T52" s="32"/>
      <c r="U52" s="6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1:36" ht="16.5" thickBot="1">
      <c r="A53" s="12"/>
      <c r="B53" s="226" t="s">
        <v>140</v>
      </c>
      <c r="C53" s="13" t="s">
        <v>11</v>
      </c>
      <c r="D53" s="341">
        <f t="shared" si="0"/>
        <v>25</v>
      </c>
      <c r="E53" s="138"/>
      <c r="F53" s="139"/>
      <c r="G53" s="140"/>
      <c r="H53" s="140"/>
      <c r="I53" s="140"/>
      <c r="J53" s="140">
        <v>0</v>
      </c>
      <c r="K53" s="140"/>
      <c r="L53" s="140">
        <v>0</v>
      </c>
      <c r="M53" s="140"/>
      <c r="N53" s="138"/>
      <c r="O53" s="333">
        <v>25</v>
      </c>
      <c r="P53" s="139"/>
      <c r="Q53" s="333">
        <v>25</v>
      </c>
      <c r="R53" s="140"/>
      <c r="S53" s="140"/>
      <c r="T53" s="140"/>
      <c r="U53" s="139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</row>
    <row r="54" spans="1:36" s="37" customFormat="1" ht="15.75">
      <c r="A54" s="54" t="s">
        <v>153</v>
      </c>
      <c r="B54" s="214" t="s">
        <v>68</v>
      </c>
      <c r="C54" s="63" t="s">
        <v>9</v>
      </c>
      <c r="D54" s="346">
        <f t="shared" si="0"/>
        <v>0</v>
      </c>
      <c r="E54" s="115"/>
      <c r="F54" s="45"/>
      <c r="G54" s="35"/>
      <c r="H54" s="35"/>
      <c r="I54" s="35"/>
      <c r="J54" s="35">
        <v>0</v>
      </c>
      <c r="K54" s="35"/>
      <c r="L54" s="35">
        <v>0</v>
      </c>
      <c r="M54" s="35"/>
      <c r="N54" s="35"/>
      <c r="O54" s="35">
        <v>0</v>
      </c>
      <c r="P54" s="45"/>
      <c r="Q54" s="35">
        <v>0</v>
      </c>
      <c r="R54" s="35"/>
      <c r="S54" s="35"/>
      <c r="T54" s="35"/>
      <c r="U54" s="4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</row>
    <row r="55" spans="1:36" s="37" customFormat="1" ht="16.5" thickBot="1">
      <c r="A55" s="56"/>
      <c r="B55" s="216"/>
      <c r="C55" s="40" t="s">
        <v>11</v>
      </c>
      <c r="D55" s="348">
        <f t="shared" si="0"/>
        <v>0</v>
      </c>
      <c r="E55" s="117"/>
      <c r="F55" s="42"/>
      <c r="G55" s="41"/>
      <c r="H55" s="41"/>
      <c r="I55" s="41"/>
      <c r="J55" s="41">
        <v>0</v>
      </c>
      <c r="K55" s="41"/>
      <c r="L55" s="41">
        <v>0</v>
      </c>
      <c r="M55" s="41"/>
      <c r="N55" s="41"/>
      <c r="O55" s="41">
        <v>0</v>
      </c>
      <c r="P55" s="42"/>
      <c r="Q55" s="41">
        <v>0</v>
      </c>
      <c r="R55" s="41"/>
      <c r="S55" s="41"/>
      <c r="T55" s="41"/>
      <c r="U55" s="42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</row>
    <row r="56" spans="1:36" s="37" customFormat="1" ht="15.75">
      <c r="A56" s="58" t="s">
        <v>39</v>
      </c>
      <c r="B56" s="218" t="s">
        <v>154</v>
      </c>
      <c r="C56" s="66" t="s">
        <v>28</v>
      </c>
      <c r="D56" s="346">
        <f t="shared" si="0"/>
        <v>0</v>
      </c>
      <c r="E56" s="119"/>
      <c r="F56" s="49"/>
      <c r="G56" s="43"/>
      <c r="H56" s="43"/>
      <c r="I56" s="43"/>
      <c r="J56" s="43">
        <v>0</v>
      </c>
      <c r="K56" s="43"/>
      <c r="L56" s="43">
        <v>0</v>
      </c>
      <c r="M56" s="43"/>
      <c r="N56" s="43"/>
      <c r="O56" s="43">
        <v>0</v>
      </c>
      <c r="P56" s="49"/>
      <c r="Q56" s="43">
        <v>0</v>
      </c>
      <c r="R56" s="43"/>
      <c r="S56" s="43"/>
      <c r="T56" s="43"/>
      <c r="U56" s="49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</row>
    <row r="57" spans="1:36" s="37" customFormat="1" ht="16.5" thickBot="1">
      <c r="A57" s="211"/>
      <c r="B57" s="227"/>
      <c r="C57" s="113" t="s">
        <v>11</v>
      </c>
      <c r="D57" s="348">
        <f t="shared" si="0"/>
        <v>0</v>
      </c>
      <c r="E57" s="212"/>
      <c r="F57" s="45"/>
      <c r="G57" s="53"/>
      <c r="H57" s="53"/>
      <c r="I57" s="53"/>
      <c r="J57" s="53">
        <v>0</v>
      </c>
      <c r="K57" s="53"/>
      <c r="L57" s="53">
        <v>0</v>
      </c>
      <c r="M57" s="53"/>
      <c r="N57" s="53"/>
      <c r="O57" s="53">
        <v>0</v>
      </c>
      <c r="P57" s="45"/>
      <c r="Q57" s="53">
        <v>0</v>
      </c>
      <c r="R57" s="53"/>
      <c r="S57" s="53"/>
      <c r="T57" s="53"/>
      <c r="U57" s="45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</row>
    <row r="58" spans="1:36" s="37" customFormat="1" ht="17.25" thickBot="1" thickTop="1">
      <c r="A58" s="98" t="s">
        <v>76</v>
      </c>
      <c r="B58" s="228" t="s">
        <v>77</v>
      </c>
      <c r="C58" s="89" t="s">
        <v>11</v>
      </c>
      <c r="D58" s="344">
        <f t="shared" si="0"/>
        <v>1587</v>
      </c>
      <c r="E58" s="90"/>
      <c r="F58" s="90"/>
      <c r="G58" s="90"/>
      <c r="H58" s="90"/>
      <c r="I58" s="90"/>
      <c r="J58" s="324">
        <f>J60+J70+J72</f>
        <v>592</v>
      </c>
      <c r="K58" s="90"/>
      <c r="L58" s="324">
        <f>L60+L70+L72</f>
        <v>592</v>
      </c>
      <c r="M58" s="90"/>
      <c r="N58" s="90"/>
      <c r="O58" s="321">
        <f>O60+O70+O72</f>
        <v>995</v>
      </c>
      <c r="P58" s="90"/>
      <c r="Q58" s="321">
        <f>Q60+Q70+Q72</f>
        <v>995</v>
      </c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</row>
    <row r="59" spans="1:36" s="37" customFormat="1" ht="16.5" thickTop="1">
      <c r="A59" s="54" t="s">
        <v>41</v>
      </c>
      <c r="B59" s="214" t="s">
        <v>94</v>
      </c>
      <c r="C59" s="60" t="s">
        <v>17</v>
      </c>
      <c r="D59" s="340">
        <f t="shared" si="0"/>
        <v>0.8500000000000001</v>
      </c>
      <c r="E59" s="115"/>
      <c r="F59" s="115"/>
      <c r="G59" s="115"/>
      <c r="H59" s="115"/>
      <c r="I59" s="115"/>
      <c r="J59" s="325">
        <v>0.3</v>
      </c>
      <c r="K59" s="115"/>
      <c r="L59" s="325">
        <v>0.3</v>
      </c>
      <c r="M59" s="115"/>
      <c r="N59" s="115"/>
      <c r="O59" s="323">
        <f>O61+O63+O65+O67</f>
        <v>0.55</v>
      </c>
      <c r="P59" s="115"/>
      <c r="Q59" s="323">
        <f>Q61+Q63+Q65+Q67</f>
        <v>0.55</v>
      </c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</row>
    <row r="60" spans="1:36" s="37" customFormat="1" ht="15.75">
      <c r="A60" s="54"/>
      <c r="B60" s="214" t="s">
        <v>47</v>
      </c>
      <c r="C60" s="61" t="s">
        <v>11</v>
      </c>
      <c r="D60" s="337">
        <f t="shared" si="0"/>
        <v>745</v>
      </c>
      <c r="E60" s="115"/>
      <c r="F60" s="115"/>
      <c r="G60" s="115"/>
      <c r="H60" s="115"/>
      <c r="I60" s="115"/>
      <c r="J60" s="325">
        <f>J62+J64+J66+J68</f>
        <v>260</v>
      </c>
      <c r="K60" s="115"/>
      <c r="L60" s="325">
        <f>L62+L64+L66+L68</f>
        <v>260</v>
      </c>
      <c r="M60" s="115"/>
      <c r="N60" s="115"/>
      <c r="O60" s="322">
        <f>O62+O64+O66+O68</f>
        <v>485</v>
      </c>
      <c r="P60" s="115"/>
      <c r="Q60" s="322">
        <f>Q62+Q64+Q66+Q68</f>
        <v>485</v>
      </c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</row>
    <row r="61" spans="1:36" s="37" customFormat="1" ht="15.75">
      <c r="A61" s="55" t="s">
        <v>145</v>
      </c>
      <c r="B61" s="215" t="s">
        <v>19</v>
      </c>
      <c r="C61" s="61" t="s">
        <v>20</v>
      </c>
      <c r="D61" s="337">
        <f t="shared" si="0"/>
        <v>0.30000000000000004</v>
      </c>
      <c r="E61" s="116"/>
      <c r="F61" s="39"/>
      <c r="G61" s="38"/>
      <c r="H61" s="38"/>
      <c r="I61" s="38"/>
      <c r="J61" s="304">
        <v>0.1</v>
      </c>
      <c r="K61" s="38"/>
      <c r="L61" s="304">
        <v>0.1</v>
      </c>
      <c r="M61" s="38"/>
      <c r="N61" s="38"/>
      <c r="O61" s="303">
        <v>0.2</v>
      </c>
      <c r="P61" s="39"/>
      <c r="Q61" s="303">
        <v>0.2</v>
      </c>
      <c r="R61" s="38"/>
      <c r="S61" s="38"/>
      <c r="T61" s="38"/>
      <c r="U61" s="39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</row>
    <row r="62" spans="1:36" s="37" customFormat="1" ht="15.75">
      <c r="A62" s="55"/>
      <c r="B62" s="215"/>
      <c r="C62" s="61" t="s">
        <v>11</v>
      </c>
      <c r="D62" s="337">
        <f t="shared" si="0"/>
        <v>270</v>
      </c>
      <c r="E62" s="116"/>
      <c r="F62" s="39"/>
      <c r="G62" s="38"/>
      <c r="H62" s="38"/>
      <c r="I62" s="38"/>
      <c r="J62" s="304">
        <v>90</v>
      </c>
      <c r="K62" s="38"/>
      <c r="L62" s="304">
        <v>90</v>
      </c>
      <c r="M62" s="38"/>
      <c r="N62" s="38"/>
      <c r="O62" s="303">
        <v>180</v>
      </c>
      <c r="P62" s="39"/>
      <c r="Q62" s="303">
        <v>180</v>
      </c>
      <c r="R62" s="38"/>
      <c r="S62" s="38"/>
      <c r="T62" s="38"/>
      <c r="U62" s="39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</row>
    <row r="63" spans="1:36" s="37" customFormat="1" ht="15.75">
      <c r="A63" s="55" t="s">
        <v>146</v>
      </c>
      <c r="B63" s="215" t="s">
        <v>21</v>
      </c>
      <c r="C63" s="61" t="s">
        <v>17</v>
      </c>
      <c r="D63" s="337">
        <f t="shared" si="0"/>
        <v>0.30000000000000004</v>
      </c>
      <c r="E63" s="116"/>
      <c r="F63" s="39"/>
      <c r="G63" s="38"/>
      <c r="H63" s="38"/>
      <c r="I63" s="38"/>
      <c r="J63" s="304">
        <v>0.1</v>
      </c>
      <c r="K63" s="38"/>
      <c r="L63" s="304">
        <v>0.1</v>
      </c>
      <c r="M63" s="38"/>
      <c r="N63" s="38"/>
      <c r="O63" s="38">
        <v>0.2</v>
      </c>
      <c r="P63" s="39"/>
      <c r="Q63" s="38">
        <v>0.2</v>
      </c>
      <c r="R63" s="38"/>
      <c r="S63" s="38"/>
      <c r="T63" s="38"/>
      <c r="U63" s="39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</row>
    <row r="64" spans="1:36" s="37" customFormat="1" ht="15.75">
      <c r="A64" s="55"/>
      <c r="B64" s="215"/>
      <c r="C64" s="61" t="s">
        <v>11</v>
      </c>
      <c r="D64" s="337">
        <f t="shared" si="0"/>
        <v>270</v>
      </c>
      <c r="E64" s="116"/>
      <c r="F64" s="39"/>
      <c r="G64" s="38"/>
      <c r="H64" s="38"/>
      <c r="I64" s="38"/>
      <c r="J64" s="304">
        <v>90</v>
      </c>
      <c r="K64" s="38"/>
      <c r="L64" s="304">
        <v>90</v>
      </c>
      <c r="M64" s="38"/>
      <c r="N64" s="38"/>
      <c r="O64" s="303">
        <v>180</v>
      </c>
      <c r="P64" s="39"/>
      <c r="Q64" s="303">
        <v>180</v>
      </c>
      <c r="R64" s="38"/>
      <c r="S64" s="38"/>
      <c r="T64" s="38"/>
      <c r="U64" s="39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</row>
    <row r="65" spans="1:36" s="37" customFormat="1" ht="15.75">
      <c r="A65" s="55" t="s">
        <v>147</v>
      </c>
      <c r="B65" s="215" t="s">
        <v>22</v>
      </c>
      <c r="C65" s="61" t="s">
        <v>17</v>
      </c>
      <c r="D65" s="337">
        <f t="shared" si="0"/>
        <v>0.6</v>
      </c>
      <c r="E65" s="116"/>
      <c r="F65" s="39"/>
      <c r="G65" s="38"/>
      <c r="H65" s="38"/>
      <c r="I65" s="38"/>
      <c r="J65" s="304">
        <v>0.5</v>
      </c>
      <c r="K65" s="38"/>
      <c r="L65" s="304">
        <v>0.05</v>
      </c>
      <c r="M65" s="38"/>
      <c r="N65" s="38"/>
      <c r="O65" s="38">
        <v>0.1</v>
      </c>
      <c r="P65" s="39"/>
      <c r="Q65" s="38">
        <v>0.1</v>
      </c>
      <c r="R65" s="38"/>
      <c r="S65" s="38"/>
      <c r="T65" s="38"/>
      <c r="U65" s="39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</row>
    <row r="66" spans="1:36" s="37" customFormat="1" ht="15.75">
      <c r="A66" s="55"/>
      <c r="B66" s="215"/>
      <c r="C66" s="61" t="s">
        <v>11</v>
      </c>
      <c r="D66" s="337">
        <f t="shared" si="0"/>
        <v>135</v>
      </c>
      <c r="E66" s="116"/>
      <c r="F66" s="39"/>
      <c r="G66" s="38"/>
      <c r="H66" s="38"/>
      <c r="I66" s="38"/>
      <c r="J66" s="304">
        <v>45</v>
      </c>
      <c r="K66" s="38"/>
      <c r="L66" s="304">
        <v>45</v>
      </c>
      <c r="M66" s="38"/>
      <c r="N66" s="38"/>
      <c r="O66" s="303">
        <v>90</v>
      </c>
      <c r="P66" s="39"/>
      <c r="Q66" s="303">
        <v>90</v>
      </c>
      <c r="R66" s="38"/>
      <c r="S66" s="38"/>
      <c r="T66" s="38"/>
      <c r="U66" s="39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</row>
    <row r="67" spans="1:36" s="37" customFormat="1" ht="15.75">
      <c r="A67" s="55" t="s">
        <v>148</v>
      </c>
      <c r="B67" s="215" t="s">
        <v>23</v>
      </c>
      <c r="C67" s="61" t="s">
        <v>17</v>
      </c>
      <c r="D67" s="337">
        <f t="shared" si="0"/>
        <v>0.1</v>
      </c>
      <c r="E67" s="116"/>
      <c r="F67" s="39"/>
      <c r="G67" s="38"/>
      <c r="H67" s="38"/>
      <c r="I67" s="38"/>
      <c r="J67" s="304">
        <v>0.05</v>
      </c>
      <c r="K67" s="38"/>
      <c r="L67" s="304">
        <v>0.05</v>
      </c>
      <c r="M67" s="38"/>
      <c r="N67" s="38"/>
      <c r="O67" s="38">
        <v>0.05</v>
      </c>
      <c r="P67" s="39"/>
      <c r="Q67" s="38">
        <v>0.05</v>
      </c>
      <c r="R67" s="38"/>
      <c r="S67" s="38"/>
      <c r="T67" s="38"/>
      <c r="U67" s="39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</row>
    <row r="68" spans="1:36" s="37" customFormat="1" ht="16.5" thickBot="1">
      <c r="A68" s="56"/>
      <c r="B68" s="216"/>
      <c r="C68" s="62" t="s">
        <v>11</v>
      </c>
      <c r="D68" s="341">
        <f t="shared" si="0"/>
        <v>70</v>
      </c>
      <c r="E68" s="116"/>
      <c r="F68" s="42"/>
      <c r="G68" s="47"/>
      <c r="H68" s="47"/>
      <c r="I68" s="47"/>
      <c r="J68" s="312">
        <v>35</v>
      </c>
      <c r="K68" s="47"/>
      <c r="L68" s="312">
        <v>35</v>
      </c>
      <c r="M68" s="47"/>
      <c r="N68" s="47"/>
      <c r="O68" s="310">
        <v>35</v>
      </c>
      <c r="P68" s="42"/>
      <c r="Q68" s="310">
        <v>35</v>
      </c>
      <c r="R68" s="47"/>
      <c r="S68" s="47"/>
      <c r="T68" s="47"/>
      <c r="U68" s="42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</row>
    <row r="69" spans="1:36" s="37" customFormat="1" ht="15.75">
      <c r="A69" s="58" t="s">
        <v>155</v>
      </c>
      <c r="B69" s="218" t="s">
        <v>49</v>
      </c>
      <c r="C69" s="66" t="s">
        <v>28</v>
      </c>
      <c r="D69" s="346">
        <f t="shared" si="0"/>
        <v>100</v>
      </c>
      <c r="E69" s="43"/>
      <c r="F69" s="52"/>
      <c r="G69" s="43"/>
      <c r="H69" s="43"/>
      <c r="I69" s="43"/>
      <c r="J69" s="331">
        <v>40</v>
      </c>
      <c r="K69" s="43"/>
      <c r="L69" s="331">
        <v>40</v>
      </c>
      <c r="M69" s="43"/>
      <c r="N69" s="43"/>
      <c r="O69" s="43">
        <v>60</v>
      </c>
      <c r="P69" s="52"/>
      <c r="Q69" s="43">
        <v>60</v>
      </c>
      <c r="R69" s="43"/>
      <c r="S69" s="43"/>
      <c r="T69" s="43"/>
      <c r="U69" s="52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</row>
    <row r="70" spans="1:36" s="37" customFormat="1" ht="16.5" thickBot="1">
      <c r="A70" s="56"/>
      <c r="B70" s="216"/>
      <c r="C70" s="40" t="s">
        <v>11</v>
      </c>
      <c r="D70" s="341">
        <f t="shared" si="0"/>
        <v>442</v>
      </c>
      <c r="E70" s="41"/>
      <c r="F70" s="42"/>
      <c r="G70" s="41"/>
      <c r="H70" s="41"/>
      <c r="I70" s="41"/>
      <c r="J70" s="314">
        <v>172</v>
      </c>
      <c r="K70" s="41"/>
      <c r="L70" s="314">
        <v>172</v>
      </c>
      <c r="M70" s="41"/>
      <c r="N70" s="41"/>
      <c r="O70" s="313">
        <v>270</v>
      </c>
      <c r="P70" s="42"/>
      <c r="Q70" s="313">
        <v>270</v>
      </c>
      <c r="R70" s="41"/>
      <c r="S70" s="41"/>
      <c r="T70" s="41"/>
      <c r="U70" s="42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</row>
    <row r="71" spans="1:36" s="37" customFormat="1" ht="15.75">
      <c r="A71" s="58" t="s">
        <v>195</v>
      </c>
      <c r="B71" s="218" t="s">
        <v>107</v>
      </c>
      <c r="C71" s="66" t="s">
        <v>28</v>
      </c>
      <c r="D71" s="346">
        <f t="shared" si="0"/>
        <v>500</v>
      </c>
      <c r="E71" s="43"/>
      <c r="F71" s="52"/>
      <c r="G71" s="43"/>
      <c r="H71" s="43"/>
      <c r="I71" s="43"/>
      <c r="J71" s="331">
        <v>200</v>
      </c>
      <c r="K71" s="43"/>
      <c r="L71" s="331">
        <v>200</v>
      </c>
      <c r="M71" s="43"/>
      <c r="N71" s="43"/>
      <c r="O71" s="43">
        <v>300</v>
      </c>
      <c r="P71" s="52"/>
      <c r="Q71" s="43">
        <v>300</v>
      </c>
      <c r="R71" s="43"/>
      <c r="S71" s="43"/>
      <c r="T71" s="43"/>
      <c r="U71" s="52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</row>
    <row r="72" spans="1:36" s="37" customFormat="1" ht="16.5" thickBot="1">
      <c r="A72" s="56"/>
      <c r="B72" s="222" t="s">
        <v>117</v>
      </c>
      <c r="C72" s="40" t="s">
        <v>11</v>
      </c>
      <c r="D72" s="341">
        <f t="shared" si="0"/>
        <v>400</v>
      </c>
      <c r="E72" s="41"/>
      <c r="F72" s="42"/>
      <c r="G72" s="41"/>
      <c r="H72" s="41"/>
      <c r="I72" s="41"/>
      <c r="J72" s="314">
        <v>160</v>
      </c>
      <c r="K72" s="41"/>
      <c r="L72" s="314">
        <v>160</v>
      </c>
      <c r="M72" s="41"/>
      <c r="N72" s="41"/>
      <c r="O72" s="313">
        <v>240</v>
      </c>
      <c r="P72" s="42"/>
      <c r="Q72" s="313">
        <v>240</v>
      </c>
      <c r="R72" s="41"/>
      <c r="S72" s="41"/>
      <c r="T72" s="41"/>
      <c r="U72" s="42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</row>
    <row r="73" spans="1:36" ht="23.25" customHeight="1" thickBot="1" thickTop="1">
      <c r="A73" s="88" t="s">
        <v>88</v>
      </c>
      <c r="B73" s="228" t="s">
        <v>86</v>
      </c>
      <c r="C73" s="88" t="s">
        <v>11</v>
      </c>
      <c r="D73" s="344">
        <f t="shared" si="0"/>
        <v>1015.5</v>
      </c>
      <c r="E73" s="90"/>
      <c r="F73" s="90"/>
      <c r="G73" s="90"/>
      <c r="H73" s="90"/>
      <c r="I73" s="90"/>
      <c r="J73" s="326">
        <v>293</v>
      </c>
      <c r="K73" s="320"/>
      <c r="L73" s="326">
        <v>293</v>
      </c>
      <c r="M73" s="320"/>
      <c r="N73" s="320"/>
      <c r="O73" s="321">
        <f>O75+O77+O79</f>
        <v>722.5</v>
      </c>
      <c r="P73" s="90"/>
      <c r="Q73" s="321">
        <f>Q75+Q77+Q79</f>
        <v>722.5</v>
      </c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</row>
    <row r="74" spans="1:36" ht="16.5" thickTop="1">
      <c r="A74" s="100">
        <v>21</v>
      </c>
      <c r="B74" s="229" t="s">
        <v>118</v>
      </c>
      <c r="C74" s="5" t="s">
        <v>17</v>
      </c>
      <c r="D74" s="340">
        <f aca="true" t="shared" si="1" ref="D74:D84">J74+O74</f>
        <v>2.5</v>
      </c>
      <c r="E74" s="135"/>
      <c r="F74" s="144"/>
      <c r="G74" s="43"/>
      <c r="H74" s="43"/>
      <c r="I74" s="43"/>
      <c r="J74" s="316">
        <v>0.5</v>
      </c>
      <c r="K74" s="43"/>
      <c r="L74" s="316">
        <v>0.5</v>
      </c>
      <c r="M74" s="43"/>
      <c r="N74" s="43"/>
      <c r="O74" s="315">
        <v>2</v>
      </c>
      <c r="P74" s="144"/>
      <c r="Q74" s="315">
        <v>2</v>
      </c>
      <c r="R74" s="43"/>
      <c r="S74" s="43"/>
      <c r="T74" s="43"/>
      <c r="U74" s="75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</row>
    <row r="75" spans="1:36" ht="16.5" thickBot="1">
      <c r="A75" s="13"/>
      <c r="B75" s="230" t="s">
        <v>119</v>
      </c>
      <c r="C75" s="13" t="s">
        <v>11</v>
      </c>
      <c r="D75" s="341">
        <f t="shared" si="1"/>
        <v>208</v>
      </c>
      <c r="E75" s="136"/>
      <c r="F75" s="145"/>
      <c r="G75" s="41"/>
      <c r="H75" s="41"/>
      <c r="I75" s="41"/>
      <c r="J75" s="314">
        <v>48</v>
      </c>
      <c r="K75" s="41"/>
      <c r="L75" s="314">
        <v>48</v>
      </c>
      <c r="M75" s="41"/>
      <c r="N75" s="41"/>
      <c r="O75" s="313">
        <v>160</v>
      </c>
      <c r="P75" s="145"/>
      <c r="Q75" s="313">
        <v>160</v>
      </c>
      <c r="R75" s="41"/>
      <c r="S75" s="41"/>
      <c r="T75" s="41"/>
      <c r="U75" s="14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</row>
    <row r="76" spans="1:36" ht="15.75">
      <c r="A76" s="142">
        <v>22</v>
      </c>
      <c r="B76" s="231" t="s">
        <v>120</v>
      </c>
      <c r="C76" s="24" t="s">
        <v>28</v>
      </c>
      <c r="D76" s="346">
        <f t="shared" si="1"/>
        <v>300</v>
      </c>
      <c r="E76" s="115"/>
      <c r="F76" s="22"/>
      <c r="G76" s="35"/>
      <c r="H76" s="35"/>
      <c r="I76" s="35"/>
      <c r="J76" s="332">
        <v>100</v>
      </c>
      <c r="K76" s="35"/>
      <c r="L76" s="332">
        <v>100</v>
      </c>
      <c r="M76" s="35"/>
      <c r="N76" s="35"/>
      <c r="O76" s="35">
        <v>200</v>
      </c>
      <c r="P76" s="22"/>
      <c r="Q76" s="35">
        <v>200</v>
      </c>
      <c r="R76" s="35"/>
      <c r="S76" s="35"/>
      <c r="T76" s="35"/>
      <c r="U76" s="107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</row>
    <row r="77" spans="1:36" ht="16.5" thickBot="1">
      <c r="A77" s="109"/>
      <c r="B77" s="232" t="s">
        <v>108</v>
      </c>
      <c r="C77" s="108" t="s">
        <v>11</v>
      </c>
      <c r="D77" s="341">
        <f t="shared" si="1"/>
        <v>135</v>
      </c>
      <c r="E77" s="117"/>
      <c r="F77" s="96"/>
      <c r="G77" s="41"/>
      <c r="H77" s="41"/>
      <c r="I77" s="41"/>
      <c r="J77" s="314">
        <v>45</v>
      </c>
      <c r="K77" s="41"/>
      <c r="L77" s="314">
        <v>45</v>
      </c>
      <c r="M77" s="41"/>
      <c r="N77" s="41"/>
      <c r="O77" s="313">
        <v>90</v>
      </c>
      <c r="P77" s="96"/>
      <c r="Q77" s="313">
        <v>90</v>
      </c>
      <c r="R77" s="41"/>
      <c r="S77" s="41"/>
      <c r="T77" s="41"/>
      <c r="U77" s="97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</row>
    <row r="78" spans="1:36" ht="15.75">
      <c r="A78" s="4" t="s">
        <v>113</v>
      </c>
      <c r="B78" s="233" t="s">
        <v>60</v>
      </c>
      <c r="C78" s="5" t="s">
        <v>28</v>
      </c>
      <c r="D78" s="346">
        <f t="shared" si="1"/>
        <v>500</v>
      </c>
      <c r="E78" s="119"/>
      <c r="F78" s="15"/>
      <c r="G78" s="43"/>
      <c r="H78" s="43"/>
      <c r="I78" s="43"/>
      <c r="J78" s="331">
        <v>150</v>
      </c>
      <c r="K78" s="43"/>
      <c r="L78" s="331">
        <v>150</v>
      </c>
      <c r="M78" s="43"/>
      <c r="N78" s="43"/>
      <c r="O78" s="43">
        <v>350</v>
      </c>
      <c r="P78" s="15"/>
      <c r="Q78" s="43">
        <v>350</v>
      </c>
      <c r="R78" s="43"/>
      <c r="S78" s="43"/>
      <c r="T78" s="43"/>
      <c r="U78" s="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</row>
    <row r="79" spans="1:36" ht="16.5" thickBot="1">
      <c r="A79" s="16"/>
      <c r="B79" s="234"/>
      <c r="C79" s="17" t="s">
        <v>11</v>
      </c>
      <c r="D79" s="341">
        <f t="shared" si="1"/>
        <v>672.5</v>
      </c>
      <c r="E79" s="117"/>
      <c r="F79" s="19"/>
      <c r="G79" s="41"/>
      <c r="H79" s="41"/>
      <c r="I79" s="41"/>
      <c r="J79" s="314">
        <v>200</v>
      </c>
      <c r="K79" s="41"/>
      <c r="L79" s="314">
        <v>200</v>
      </c>
      <c r="M79" s="41"/>
      <c r="N79" s="41"/>
      <c r="O79" s="41">
        <v>472.5</v>
      </c>
      <c r="P79" s="19"/>
      <c r="Q79" s="41">
        <v>472.5</v>
      </c>
      <c r="R79" s="41"/>
      <c r="S79" s="41"/>
      <c r="T79" s="41"/>
      <c r="U79" s="18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</row>
    <row r="80" spans="1:36" ht="39.75" customHeight="1" thickBot="1" thickTop="1">
      <c r="A80" s="94" t="s">
        <v>90</v>
      </c>
      <c r="B80" s="235" t="s">
        <v>89</v>
      </c>
      <c r="C80" s="94" t="s">
        <v>11</v>
      </c>
      <c r="D80" s="344">
        <f t="shared" si="1"/>
        <v>400</v>
      </c>
      <c r="E80" s="121"/>
      <c r="F80" s="121"/>
      <c r="G80" s="121"/>
      <c r="H80" s="121"/>
      <c r="I80" s="121"/>
      <c r="J80" s="327">
        <f>J83+J82</f>
        <v>100</v>
      </c>
      <c r="K80" s="258"/>
      <c r="L80" s="327">
        <f>L83+L82</f>
        <v>100</v>
      </c>
      <c r="M80" s="258"/>
      <c r="N80" s="121"/>
      <c r="O80" s="327">
        <f>O83</f>
        <v>300</v>
      </c>
      <c r="P80" s="327"/>
      <c r="Q80" s="327">
        <f>Q83</f>
        <v>300</v>
      </c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</row>
    <row r="81" spans="1:36" ht="17.25" thickBot="1" thickTop="1">
      <c r="A81" s="59" t="s">
        <v>48</v>
      </c>
      <c r="B81" s="236" t="s">
        <v>158</v>
      </c>
      <c r="C81" s="71" t="s">
        <v>11</v>
      </c>
      <c r="D81" s="343">
        <f t="shared" si="1"/>
        <v>0</v>
      </c>
      <c r="E81" s="79"/>
      <c r="F81" s="6"/>
      <c r="G81" s="28"/>
      <c r="H81" s="28"/>
      <c r="I81" s="28"/>
      <c r="J81" s="328"/>
      <c r="K81" s="155"/>
      <c r="L81" s="328"/>
      <c r="M81" s="155"/>
      <c r="N81" s="152"/>
      <c r="O81" s="334"/>
      <c r="P81" s="335"/>
      <c r="Q81" s="334"/>
      <c r="R81" s="28"/>
      <c r="S81" s="28"/>
      <c r="T81" s="28"/>
      <c r="U81" s="6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spans="1:36" ht="16.5" thickBot="1">
      <c r="A82" s="133" t="s">
        <v>156</v>
      </c>
      <c r="B82" s="236" t="s">
        <v>159</v>
      </c>
      <c r="C82" s="74" t="s">
        <v>11</v>
      </c>
      <c r="D82" s="343">
        <f t="shared" si="1"/>
        <v>50</v>
      </c>
      <c r="E82" s="125"/>
      <c r="F82" s="126"/>
      <c r="G82" s="28"/>
      <c r="H82" s="28"/>
      <c r="I82" s="28"/>
      <c r="J82" s="329">
        <v>50</v>
      </c>
      <c r="K82" s="28"/>
      <c r="L82" s="329">
        <v>50</v>
      </c>
      <c r="M82" s="28"/>
      <c r="N82" s="125"/>
      <c r="O82" s="334"/>
      <c r="P82" s="336"/>
      <c r="Q82" s="334"/>
      <c r="R82" s="28"/>
      <c r="S82" s="28"/>
      <c r="T82" s="28"/>
      <c r="U82" s="126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</row>
    <row r="83" spans="1:36" ht="16.5" thickBot="1">
      <c r="A83" s="133" t="s">
        <v>196</v>
      </c>
      <c r="B83" s="236" t="s">
        <v>123</v>
      </c>
      <c r="C83" s="74" t="s">
        <v>11</v>
      </c>
      <c r="D83" s="343">
        <f t="shared" si="1"/>
        <v>350</v>
      </c>
      <c r="E83" s="125"/>
      <c r="F83" s="126"/>
      <c r="G83" s="28"/>
      <c r="H83" s="28"/>
      <c r="I83" s="28"/>
      <c r="J83" s="329">
        <v>50</v>
      </c>
      <c r="K83" s="28"/>
      <c r="L83" s="329">
        <v>50</v>
      </c>
      <c r="M83" s="28"/>
      <c r="N83" s="125"/>
      <c r="O83" s="334">
        <v>300</v>
      </c>
      <c r="P83" s="336"/>
      <c r="Q83" s="334">
        <v>300</v>
      </c>
      <c r="R83" s="28"/>
      <c r="S83" s="28"/>
      <c r="T83" s="28"/>
      <c r="U83" s="126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1:36" ht="16.5" thickBot="1">
      <c r="A84" s="105"/>
      <c r="B84" s="237" t="s">
        <v>91</v>
      </c>
      <c r="C84" s="106" t="s">
        <v>11</v>
      </c>
      <c r="D84" s="344">
        <f t="shared" si="1"/>
        <v>11919.55</v>
      </c>
      <c r="E84" s="122"/>
      <c r="F84" s="122"/>
      <c r="G84" s="122"/>
      <c r="H84" s="122"/>
      <c r="I84" s="122"/>
      <c r="J84" s="330">
        <f>J80+J73+J58+J8</f>
        <v>6344.874</v>
      </c>
      <c r="K84" s="122"/>
      <c r="L84" s="330">
        <f>L80+L73+L58+L8</f>
        <v>6344.874</v>
      </c>
      <c r="M84" s="122"/>
      <c r="N84" s="122"/>
      <c r="O84" s="330">
        <f>O80+O73+O58+O8</f>
        <v>5574.6759999999995</v>
      </c>
      <c r="P84" s="122"/>
      <c r="Q84" s="330">
        <f>Q80+Q73+Q58+Q8</f>
        <v>5574.6759999999995</v>
      </c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</row>
    <row r="85" spans="1:36" s="37" customFormat="1" ht="13.5" thickTop="1">
      <c r="A85" s="111"/>
      <c r="B85" s="112"/>
      <c r="C85" s="113"/>
      <c r="D85" s="114"/>
      <c r="E85" s="114"/>
      <c r="F85" s="113"/>
      <c r="G85" s="113"/>
      <c r="H85" s="113"/>
      <c r="I85" s="113"/>
      <c r="J85" s="113"/>
      <c r="K85" s="113"/>
      <c r="L85" s="113"/>
      <c r="M85" s="113"/>
      <c r="N85" s="113"/>
      <c r="O85" s="114"/>
      <c r="P85" s="113"/>
      <c r="Q85" s="113"/>
      <c r="R85" s="113"/>
      <c r="S85" s="113"/>
      <c r="T85" s="113"/>
      <c r="U85" s="113"/>
      <c r="V85" s="113"/>
      <c r="W85" s="114"/>
      <c r="X85" s="113"/>
      <c r="Y85" s="113"/>
      <c r="Z85" s="114"/>
      <c r="AA85" s="114"/>
      <c r="AB85" s="113"/>
      <c r="AC85" s="113"/>
      <c r="AD85" s="113"/>
      <c r="AE85" s="114"/>
      <c r="AF85" s="114"/>
      <c r="AG85" s="113"/>
      <c r="AH85" s="114"/>
      <c r="AI85" s="114"/>
      <c r="AJ85" s="113"/>
    </row>
    <row r="86" spans="1:36" s="37" customFormat="1" ht="13.5" thickBot="1">
      <c r="A86" s="111"/>
      <c r="B86" s="112"/>
      <c r="C86" s="113"/>
      <c r="D86" s="114"/>
      <c r="E86" s="114"/>
      <c r="F86" s="113"/>
      <c r="G86" s="113"/>
      <c r="H86" s="113"/>
      <c r="I86" s="113"/>
      <c r="J86" s="113"/>
      <c r="K86" s="113"/>
      <c r="L86" s="113"/>
      <c r="M86" s="113"/>
      <c r="N86" s="113"/>
      <c r="O86" s="114"/>
      <c r="P86" s="113"/>
      <c r="Q86" s="113"/>
      <c r="R86" s="113"/>
      <c r="S86" s="113"/>
      <c r="T86" s="113"/>
      <c r="U86" s="113"/>
      <c r="V86" s="113"/>
      <c r="W86" s="114"/>
      <c r="X86" s="113"/>
      <c r="Y86" s="113"/>
      <c r="Z86" s="114"/>
      <c r="AA86" s="114"/>
      <c r="AB86" s="113"/>
      <c r="AC86" s="113"/>
      <c r="AD86" s="113"/>
      <c r="AE86" s="114"/>
      <c r="AF86" s="114"/>
      <c r="AG86" s="113"/>
      <c r="AH86" s="114"/>
      <c r="AI86" s="114"/>
      <c r="AJ86" s="113"/>
    </row>
    <row r="87" spans="1:36" s="37" customFormat="1" ht="13.5" thickBot="1">
      <c r="A87" s="111"/>
      <c r="B87" s="112"/>
      <c r="C87" s="113"/>
      <c r="D87" s="338"/>
      <c r="E87" s="114"/>
      <c r="F87" s="113"/>
      <c r="G87" s="113"/>
      <c r="H87" s="113"/>
      <c r="I87" s="113"/>
      <c r="J87" s="113"/>
      <c r="K87" s="113"/>
      <c r="L87" s="113"/>
      <c r="M87" s="113"/>
      <c r="N87" s="113"/>
      <c r="O87" s="114"/>
      <c r="P87" s="113"/>
      <c r="Q87" s="113"/>
      <c r="R87" s="113"/>
      <c r="S87" s="113"/>
      <c r="T87" s="113"/>
      <c r="U87" s="113"/>
      <c r="V87" s="113"/>
      <c r="W87" s="114"/>
      <c r="X87" s="113"/>
      <c r="Y87" s="113"/>
      <c r="Z87" s="114"/>
      <c r="AA87" s="114"/>
      <c r="AB87" s="113"/>
      <c r="AC87" s="113"/>
      <c r="AD87" s="113"/>
      <c r="AE87" s="114"/>
      <c r="AF87" s="114"/>
      <c r="AG87" s="113"/>
      <c r="AH87" s="114"/>
      <c r="AI87" s="114"/>
      <c r="AJ87" s="113"/>
    </row>
    <row r="88" spans="1:36" s="37" customFormat="1" ht="12.75">
      <c r="A88" s="111"/>
      <c r="B88" s="112"/>
      <c r="C88" s="113"/>
      <c r="D88" s="114"/>
      <c r="E88" s="114"/>
      <c r="F88" s="113"/>
      <c r="G88" s="113"/>
      <c r="H88" s="113"/>
      <c r="I88" s="113"/>
      <c r="J88" s="113"/>
      <c r="K88" s="113"/>
      <c r="L88" s="113"/>
      <c r="M88" s="113"/>
      <c r="N88" s="113"/>
      <c r="O88" s="114"/>
      <c r="P88" s="113"/>
      <c r="Q88" s="113"/>
      <c r="R88" s="113"/>
      <c r="S88" s="113"/>
      <c r="T88" s="113"/>
      <c r="U88" s="113"/>
      <c r="V88" s="113"/>
      <c r="W88" s="114"/>
      <c r="X88" s="113"/>
      <c r="Y88" s="113"/>
      <c r="Z88" s="114"/>
      <c r="AA88" s="114"/>
      <c r="AB88" s="113"/>
      <c r="AC88" s="113"/>
      <c r="AD88" s="113"/>
      <c r="AE88" s="114"/>
      <c r="AF88" s="114"/>
      <c r="AG88" s="113"/>
      <c r="AH88" s="114"/>
      <c r="AI88" s="114"/>
      <c r="AJ88" s="113"/>
    </row>
    <row r="90" spans="1:35" ht="13.5" customHeight="1" thickBot="1">
      <c r="A90" s="369" t="s">
        <v>96</v>
      </c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70"/>
      <c r="AB90" s="369"/>
      <c r="AC90" s="210"/>
      <c r="AD90" s="210"/>
      <c r="AE90" s="2"/>
      <c r="AF90" s="2"/>
      <c r="AH90" s="2"/>
      <c r="AI90" s="2"/>
    </row>
    <row r="91" spans="1:36" ht="12.75">
      <c r="A91" s="26" t="s">
        <v>71</v>
      </c>
      <c r="B91" s="76" t="s">
        <v>114</v>
      </c>
      <c r="C91" s="5" t="s">
        <v>28</v>
      </c>
      <c r="D91" s="43"/>
      <c r="E91" s="119"/>
      <c r="F91" s="5"/>
      <c r="G91" s="6"/>
      <c r="H91" s="15"/>
      <c r="I91" s="6"/>
      <c r="J91" s="6"/>
      <c r="K91" s="6"/>
      <c r="L91" s="6"/>
      <c r="M91" s="6"/>
      <c r="N91" s="6"/>
      <c r="O91" s="119"/>
      <c r="P91" s="5"/>
      <c r="Q91" s="6"/>
      <c r="R91" s="15"/>
      <c r="S91" s="6"/>
      <c r="T91" s="15"/>
      <c r="U91" s="259"/>
      <c r="V91" s="6"/>
      <c r="W91" s="160"/>
      <c r="X91" s="75"/>
      <c r="Y91" s="5"/>
      <c r="Z91" s="69"/>
      <c r="AA91" s="43"/>
      <c r="AB91" s="83"/>
      <c r="AC91" s="83"/>
      <c r="AD91" s="83"/>
      <c r="AE91" s="43"/>
      <c r="AF91" s="160"/>
      <c r="AG91" s="83"/>
      <c r="AH91" s="43"/>
      <c r="AI91" s="160"/>
      <c r="AJ91" s="83"/>
    </row>
    <row r="92" spans="1:36" ht="13.5" thickBot="1">
      <c r="A92" s="146"/>
      <c r="B92" s="78" t="s">
        <v>56</v>
      </c>
      <c r="C92" s="21" t="s">
        <v>11</v>
      </c>
      <c r="D92" s="47"/>
      <c r="E92" s="118"/>
      <c r="F92" s="17"/>
      <c r="G92" s="18"/>
      <c r="H92" s="19"/>
      <c r="I92" s="18"/>
      <c r="J92" s="18"/>
      <c r="K92" s="18"/>
      <c r="L92" s="18"/>
      <c r="M92" s="18"/>
      <c r="N92" s="18"/>
      <c r="O92" s="118"/>
      <c r="P92" s="17"/>
      <c r="Q92" s="18"/>
      <c r="R92" s="19"/>
      <c r="S92" s="18"/>
      <c r="T92" s="19"/>
      <c r="U92" s="260"/>
      <c r="V92" s="18"/>
      <c r="W92" s="168"/>
      <c r="X92" s="20"/>
      <c r="Y92" s="17"/>
      <c r="Z92" s="179"/>
      <c r="AA92" s="41"/>
      <c r="AB92" s="141"/>
      <c r="AC92" s="141"/>
      <c r="AD92" s="141"/>
      <c r="AE92" s="47"/>
      <c r="AF92" s="174"/>
      <c r="AG92" s="141"/>
      <c r="AH92" s="47"/>
      <c r="AI92" s="174"/>
      <c r="AJ92" s="141"/>
    </row>
    <row r="93" spans="1:36" ht="12.75">
      <c r="A93" s="4" t="s">
        <v>16</v>
      </c>
      <c r="B93" s="76" t="s">
        <v>50</v>
      </c>
      <c r="C93" s="5" t="s">
        <v>28</v>
      </c>
      <c r="D93" s="162"/>
      <c r="E93" s="119"/>
      <c r="F93" s="75"/>
      <c r="G93" s="6"/>
      <c r="H93" s="15"/>
      <c r="I93" s="6"/>
      <c r="J93" s="6"/>
      <c r="K93" s="6"/>
      <c r="L93" s="6"/>
      <c r="M93" s="6"/>
      <c r="N93" s="6"/>
      <c r="O93" s="119"/>
      <c r="P93" s="75"/>
      <c r="Q93" s="6"/>
      <c r="R93" s="15"/>
      <c r="S93" s="6"/>
      <c r="T93" s="15"/>
      <c r="U93" s="259"/>
      <c r="V93" s="6"/>
      <c r="W93" s="69"/>
      <c r="X93" s="200"/>
      <c r="Y93" s="5"/>
      <c r="Z93" s="69"/>
      <c r="AA93" s="35"/>
      <c r="AB93" s="5"/>
      <c r="AC93" s="75"/>
      <c r="AD93" s="5"/>
      <c r="AE93" s="69"/>
      <c r="AF93" s="43"/>
      <c r="AG93" s="5"/>
      <c r="AH93" s="69"/>
      <c r="AI93" s="43"/>
      <c r="AJ93" s="5"/>
    </row>
    <row r="94" spans="1:36" ht="13.5" thickBot="1">
      <c r="A94" s="12"/>
      <c r="B94" s="14"/>
      <c r="C94" s="13" t="s">
        <v>11</v>
      </c>
      <c r="D94" s="163"/>
      <c r="E94" s="117"/>
      <c r="F94" s="14"/>
      <c r="G94" s="139"/>
      <c r="H94" s="148"/>
      <c r="I94" s="139"/>
      <c r="J94" s="139"/>
      <c r="K94" s="139"/>
      <c r="L94" s="139"/>
      <c r="M94" s="139"/>
      <c r="N94" s="139"/>
      <c r="O94" s="117"/>
      <c r="P94" s="14"/>
      <c r="Q94" s="139"/>
      <c r="R94" s="148"/>
      <c r="S94" s="139"/>
      <c r="T94" s="148"/>
      <c r="U94" s="261"/>
      <c r="V94" s="139"/>
      <c r="W94" s="70"/>
      <c r="X94" s="201"/>
      <c r="Y94" s="13"/>
      <c r="Z94" s="70"/>
      <c r="AA94" s="41"/>
      <c r="AB94" s="13"/>
      <c r="AC94" s="14"/>
      <c r="AD94" s="13"/>
      <c r="AE94" s="70"/>
      <c r="AF94" s="41"/>
      <c r="AG94" s="13"/>
      <c r="AH94" s="70"/>
      <c r="AI94" s="41"/>
      <c r="AJ94" s="13"/>
    </row>
    <row r="95" spans="1:36" ht="12.75">
      <c r="A95" s="4" t="s">
        <v>18</v>
      </c>
      <c r="B95" s="76" t="s">
        <v>121</v>
      </c>
      <c r="C95" s="5" t="s">
        <v>28</v>
      </c>
      <c r="D95" s="162"/>
      <c r="E95" s="119"/>
      <c r="F95" s="75"/>
      <c r="G95" s="6"/>
      <c r="H95" s="15"/>
      <c r="I95" s="6"/>
      <c r="J95" s="6"/>
      <c r="K95" s="6"/>
      <c r="L95" s="6"/>
      <c r="M95" s="6"/>
      <c r="N95" s="6"/>
      <c r="O95" s="119"/>
      <c r="P95" s="75"/>
      <c r="Q95" s="6"/>
      <c r="R95" s="15"/>
      <c r="S95" s="6"/>
      <c r="T95" s="15"/>
      <c r="U95" s="259"/>
      <c r="V95" s="6"/>
      <c r="W95" s="69"/>
      <c r="X95" s="200"/>
      <c r="Y95" s="5"/>
      <c r="Z95" s="69"/>
      <c r="AA95" s="43"/>
      <c r="AB95" s="5"/>
      <c r="AC95" s="75"/>
      <c r="AD95" s="5"/>
      <c r="AE95" s="69"/>
      <c r="AF95" s="43"/>
      <c r="AG95" s="5"/>
      <c r="AH95" s="69"/>
      <c r="AI95" s="43"/>
      <c r="AJ95" s="5"/>
    </row>
    <row r="96" spans="1:36" ht="13.5" thickBot="1">
      <c r="A96" s="12"/>
      <c r="B96" s="14"/>
      <c r="C96" s="13" t="s">
        <v>11</v>
      </c>
      <c r="D96" s="163"/>
      <c r="E96" s="117"/>
      <c r="F96" s="14"/>
      <c r="G96" s="139"/>
      <c r="H96" s="148"/>
      <c r="I96" s="139"/>
      <c r="J96" s="139"/>
      <c r="K96" s="139"/>
      <c r="L96" s="139"/>
      <c r="M96" s="139"/>
      <c r="N96" s="139"/>
      <c r="O96" s="117"/>
      <c r="P96" s="14"/>
      <c r="Q96" s="139"/>
      <c r="R96" s="148"/>
      <c r="S96" s="139"/>
      <c r="T96" s="148"/>
      <c r="U96" s="261"/>
      <c r="V96" s="139"/>
      <c r="W96" s="70"/>
      <c r="X96" s="201"/>
      <c r="Y96" s="13"/>
      <c r="Z96" s="70"/>
      <c r="AA96" s="41"/>
      <c r="AB96" s="13"/>
      <c r="AC96" s="14"/>
      <c r="AD96" s="13"/>
      <c r="AE96" s="70"/>
      <c r="AF96" s="41"/>
      <c r="AG96" s="13"/>
      <c r="AH96" s="70"/>
      <c r="AI96" s="41"/>
      <c r="AJ96" s="13"/>
    </row>
    <row r="97" spans="1:36" ht="12.75">
      <c r="A97" s="27" t="s">
        <v>57</v>
      </c>
      <c r="B97" s="77" t="s">
        <v>38</v>
      </c>
      <c r="C97" s="24" t="s">
        <v>9</v>
      </c>
      <c r="D97" s="35"/>
      <c r="E97" s="115"/>
      <c r="F97" s="24"/>
      <c r="G97" s="22"/>
      <c r="H97" s="23"/>
      <c r="I97" s="22"/>
      <c r="J97" s="22"/>
      <c r="K97" s="22"/>
      <c r="L97" s="22"/>
      <c r="M97" s="22"/>
      <c r="N97" s="22"/>
      <c r="O97" s="115"/>
      <c r="P97" s="24"/>
      <c r="Q97" s="22"/>
      <c r="R97" s="23"/>
      <c r="S97" s="22"/>
      <c r="T97" s="23"/>
      <c r="U97" s="205"/>
      <c r="V97" s="22"/>
      <c r="W97" s="169"/>
      <c r="X97" s="107"/>
      <c r="Y97" s="24"/>
      <c r="Z97" s="82"/>
      <c r="AA97" s="35"/>
      <c r="AB97" s="143"/>
      <c r="AC97" s="143"/>
      <c r="AD97" s="143"/>
      <c r="AE97" s="35"/>
      <c r="AF97" s="169"/>
      <c r="AG97" s="143"/>
      <c r="AH97" s="35"/>
      <c r="AI97" s="169"/>
      <c r="AJ97" s="143"/>
    </row>
    <row r="98" spans="1:36" ht="13.5" thickBot="1">
      <c r="A98" s="12"/>
      <c r="B98" s="73" t="s">
        <v>69</v>
      </c>
      <c r="C98" s="13" t="s">
        <v>11</v>
      </c>
      <c r="D98" s="41"/>
      <c r="E98" s="117"/>
      <c r="F98" s="108"/>
      <c r="G98" s="96"/>
      <c r="H98" s="95"/>
      <c r="I98" s="96"/>
      <c r="J98" s="96"/>
      <c r="K98" s="96"/>
      <c r="L98" s="96"/>
      <c r="M98" s="96"/>
      <c r="N98" s="96"/>
      <c r="O98" s="117"/>
      <c r="P98" s="108"/>
      <c r="Q98" s="96"/>
      <c r="R98" s="95"/>
      <c r="S98" s="96"/>
      <c r="T98" s="95"/>
      <c r="U98" s="262"/>
      <c r="V98" s="96"/>
      <c r="W98" s="167"/>
      <c r="X98" s="97"/>
      <c r="Y98" s="108"/>
      <c r="Z98" s="70"/>
      <c r="AA98" s="120"/>
      <c r="AB98" s="110"/>
      <c r="AC98" s="110"/>
      <c r="AD98" s="110"/>
      <c r="AE98" s="41"/>
      <c r="AF98" s="175"/>
      <c r="AG98" s="110"/>
      <c r="AH98" s="41"/>
      <c r="AI98" s="175"/>
      <c r="AJ98" s="110"/>
    </row>
    <row r="99" spans="1:36" ht="12.75">
      <c r="A99" s="27" t="s">
        <v>24</v>
      </c>
      <c r="B99" s="77" t="s">
        <v>115</v>
      </c>
      <c r="C99" s="24" t="s">
        <v>28</v>
      </c>
      <c r="D99" s="43"/>
      <c r="E99" s="119"/>
      <c r="F99" s="5"/>
      <c r="G99" s="6"/>
      <c r="H99" s="15"/>
      <c r="I99" s="6"/>
      <c r="J99" s="6"/>
      <c r="K99" s="6"/>
      <c r="L99" s="6"/>
      <c r="M99" s="6"/>
      <c r="N99" s="6"/>
      <c r="O99" s="119"/>
      <c r="P99" s="5"/>
      <c r="Q99" s="6"/>
      <c r="R99" s="15"/>
      <c r="S99" s="6"/>
      <c r="T99" s="15"/>
      <c r="U99" s="259"/>
      <c r="V99" s="6"/>
      <c r="W99" s="160"/>
      <c r="X99" s="75"/>
      <c r="Y99" s="5"/>
      <c r="Z99" s="69"/>
      <c r="AA99" s="43"/>
      <c r="AB99" s="83"/>
      <c r="AC99" s="83"/>
      <c r="AD99" s="83"/>
      <c r="AE99" s="43"/>
      <c r="AF99" s="160"/>
      <c r="AG99" s="83"/>
      <c r="AH99" s="43"/>
      <c r="AI99" s="160"/>
      <c r="AJ99" s="83"/>
    </row>
    <row r="100" spans="1:36" ht="13.5" thickBot="1">
      <c r="A100" s="16"/>
      <c r="B100" s="29"/>
      <c r="C100" s="17" t="s">
        <v>11</v>
      </c>
      <c r="D100" s="41"/>
      <c r="E100" s="117"/>
      <c r="F100" s="108"/>
      <c r="G100" s="96"/>
      <c r="H100" s="95"/>
      <c r="I100" s="96"/>
      <c r="J100" s="96"/>
      <c r="K100" s="96"/>
      <c r="L100" s="96"/>
      <c r="M100" s="96"/>
      <c r="N100" s="96"/>
      <c r="O100" s="117"/>
      <c r="P100" s="108"/>
      <c r="Q100" s="96"/>
      <c r="R100" s="95"/>
      <c r="S100" s="96"/>
      <c r="T100" s="95"/>
      <c r="U100" s="262"/>
      <c r="V100" s="96"/>
      <c r="W100" s="167"/>
      <c r="X100" s="97"/>
      <c r="Y100" s="108"/>
      <c r="Z100" s="70"/>
      <c r="AA100" s="120"/>
      <c r="AB100" s="110"/>
      <c r="AC100" s="110"/>
      <c r="AD100" s="110"/>
      <c r="AE100" s="41"/>
      <c r="AF100" s="175"/>
      <c r="AG100" s="110"/>
      <c r="AH100" s="41"/>
      <c r="AI100" s="175"/>
      <c r="AJ100" s="110"/>
    </row>
    <row r="101" spans="1:36" ht="15.75">
      <c r="A101" s="4" t="s">
        <v>25</v>
      </c>
      <c r="B101" s="229" t="s">
        <v>122</v>
      </c>
      <c r="C101" s="5" t="s">
        <v>17</v>
      </c>
      <c r="D101" s="43"/>
      <c r="E101" s="135"/>
      <c r="F101" s="5"/>
      <c r="G101" s="6"/>
      <c r="H101" s="15"/>
      <c r="I101" s="6"/>
      <c r="J101" s="15"/>
      <c r="K101" s="6"/>
      <c r="L101" s="15"/>
      <c r="M101" s="6"/>
      <c r="N101" s="15"/>
      <c r="O101" s="119"/>
      <c r="P101" s="5"/>
      <c r="Q101" s="6"/>
      <c r="R101" s="15"/>
      <c r="S101" s="6"/>
      <c r="T101" s="15"/>
      <c r="U101" s="259"/>
      <c r="V101" s="6"/>
      <c r="W101" s="160"/>
      <c r="X101" s="75"/>
      <c r="Y101" s="5"/>
      <c r="Z101" s="69"/>
      <c r="AA101" s="43"/>
      <c r="AB101" s="83"/>
      <c r="AC101" s="83"/>
      <c r="AD101" s="83"/>
      <c r="AE101" s="43"/>
      <c r="AF101" s="160"/>
      <c r="AG101" s="83"/>
      <c r="AH101" s="43"/>
      <c r="AI101" s="160"/>
      <c r="AJ101" s="83"/>
    </row>
    <row r="102" spans="1:36" ht="16.5" thickBot="1">
      <c r="A102" s="12"/>
      <c r="B102" s="230"/>
      <c r="C102" s="13" t="s">
        <v>40</v>
      </c>
      <c r="D102" s="41"/>
      <c r="E102" s="136"/>
      <c r="F102" s="13"/>
      <c r="G102" s="139"/>
      <c r="H102" s="148"/>
      <c r="I102" s="139"/>
      <c r="J102" s="148"/>
      <c r="K102" s="139"/>
      <c r="L102" s="148"/>
      <c r="M102" s="139"/>
      <c r="N102" s="148"/>
      <c r="O102" s="117"/>
      <c r="P102" s="13"/>
      <c r="Q102" s="139"/>
      <c r="R102" s="148"/>
      <c r="S102" s="139"/>
      <c r="T102" s="148"/>
      <c r="U102" s="261"/>
      <c r="V102" s="139"/>
      <c r="W102" s="167"/>
      <c r="X102" s="14"/>
      <c r="Y102" s="13"/>
      <c r="Z102" s="70"/>
      <c r="AA102" s="41"/>
      <c r="AB102" s="149"/>
      <c r="AC102" s="149"/>
      <c r="AD102" s="149"/>
      <c r="AE102" s="41"/>
      <c r="AF102" s="167"/>
      <c r="AG102" s="149"/>
      <c r="AH102" s="41"/>
      <c r="AI102" s="167"/>
      <c r="AJ102" s="149"/>
    </row>
    <row r="103" spans="1:36" ht="15.75">
      <c r="A103" s="147">
        <v>7</v>
      </c>
      <c r="B103" s="238" t="s">
        <v>97</v>
      </c>
      <c r="C103" s="24" t="s">
        <v>46</v>
      </c>
      <c r="D103" s="35">
        <v>2</v>
      </c>
      <c r="E103" s="115"/>
      <c r="F103" s="24"/>
      <c r="G103" s="22"/>
      <c r="H103" s="23"/>
      <c r="I103" s="22"/>
      <c r="J103" s="349">
        <v>2</v>
      </c>
      <c r="K103" s="349"/>
      <c r="L103" s="349">
        <v>2</v>
      </c>
      <c r="M103" s="22"/>
      <c r="N103" s="22"/>
      <c r="O103" s="115"/>
      <c r="P103" s="24"/>
      <c r="Q103" s="22"/>
      <c r="R103" s="23"/>
      <c r="S103" s="22"/>
      <c r="T103" s="23"/>
      <c r="U103" s="205"/>
      <c r="V103" s="22"/>
      <c r="W103" s="169"/>
      <c r="X103" s="107"/>
      <c r="Y103" s="24"/>
      <c r="Z103" s="82"/>
      <c r="AA103" s="35"/>
      <c r="AB103" s="143"/>
      <c r="AC103" s="143"/>
      <c r="AD103" s="143"/>
      <c r="AE103" s="35"/>
      <c r="AF103" s="169"/>
      <c r="AG103" s="143"/>
      <c r="AH103" s="35"/>
      <c r="AI103" s="169"/>
      <c r="AJ103" s="143"/>
    </row>
    <row r="104" spans="1:36" ht="16.5" thickBot="1">
      <c r="A104" s="13"/>
      <c r="B104" s="239"/>
      <c r="C104" s="13" t="s">
        <v>11</v>
      </c>
      <c r="D104" s="41">
        <v>10</v>
      </c>
      <c r="E104" s="117"/>
      <c r="F104" s="108"/>
      <c r="G104" s="96"/>
      <c r="H104" s="95"/>
      <c r="I104" s="96"/>
      <c r="J104" s="350">
        <v>10</v>
      </c>
      <c r="K104" s="350"/>
      <c r="L104" s="350">
        <v>10</v>
      </c>
      <c r="M104" s="96"/>
      <c r="N104" s="96"/>
      <c r="O104" s="117"/>
      <c r="P104" s="108"/>
      <c r="Q104" s="96"/>
      <c r="R104" s="95"/>
      <c r="S104" s="96"/>
      <c r="T104" s="95"/>
      <c r="U104" s="262"/>
      <c r="V104" s="96"/>
      <c r="W104" s="167"/>
      <c r="X104" s="97"/>
      <c r="Y104" s="108"/>
      <c r="Z104" s="70"/>
      <c r="AA104" s="120"/>
      <c r="AB104" s="110"/>
      <c r="AC104" s="110"/>
      <c r="AD104" s="110"/>
      <c r="AE104" s="41"/>
      <c r="AF104" s="175"/>
      <c r="AG104" s="110"/>
      <c r="AH104" s="41"/>
      <c r="AI104" s="175"/>
      <c r="AJ104" s="110"/>
    </row>
    <row r="105" spans="1:36" s="99" customFormat="1" ht="15.75">
      <c r="A105" s="101">
        <v>8</v>
      </c>
      <c r="B105" s="229" t="s">
        <v>33</v>
      </c>
      <c r="C105" s="103" t="s">
        <v>28</v>
      </c>
      <c r="D105" s="43"/>
      <c r="E105" s="119"/>
      <c r="F105" s="5"/>
      <c r="G105" s="6"/>
      <c r="H105" s="15"/>
      <c r="I105" s="6"/>
      <c r="J105" s="6"/>
      <c r="K105" s="6"/>
      <c r="L105" s="6"/>
      <c r="M105" s="6"/>
      <c r="N105" s="6"/>
      <c r="O105" s="119"/>
      <c r="P105" s="5"/>
      <c r="Q105" s="6"/>
      <c r="R105" s="15"/>
      <c r="S105" s="6"/>
      <c r="T105" s="15"/>
      <c r="U105" s="259"/>
      <c r="V105" s="6"/>
      <c r="W105" s="160"/>
      <c r="X105" s="75"/>
      <c r="Y105" s="5"/>
      <c r="Z105" s="160"/>
      <c r="AA105" s="160"/>
      <c r="AB105" s="83"/>
      <c r="AC105" s="83"/>
      <c r="AD105" s="83"/>
      <c r="AE105" s="43"/>
      <c r="AF105" s="160"/>
      <c r="AG105" s="83"/>
      <c r="AH105" s="43"/>
      <c r="AI105" s="160"/>
      <c r="AJ105" s="83"/>
    </row>
    <row r="106" spans="1:36" s="99" customFormat="1" ht="16.5" thickBot="1">
      <c r="A106" s="102"/>
      <c r="B106" s="230" t="s">
        <v>73</v>
      </c>
      <c r="C106" s="104" t="s">
        <v>11</v>
      </c>
      <c r="D106" s="41"/>
      <c r="E106" s="117"/>
      <c r="F106" s="108"/>
      <c r="G106" s="96"/>
      <c r="H106" s="95"/>
      <c r="I106" s="96"/>
      <c r="J106" s="96"/>
      <c r="K106" s="96"/>
      <c r="L106" s="96"/>
      <c r="M106" s="96"/>
      <c r="N106" s="96"/>
      <c r="O106" s="117"/>
      <c r="P106" s="108"/>
      <c r="Q106" s="96"/>
      <c r="R106" s="95"/>
      <c r="S106" s="96"/>
      <c r="T106" s="95"/>
      <c r="U106" s="262"/>
      <c r="V106" s="96"/>
      <c r="W106" s="167"/>
      <c r="X106" s="97"/>
      <c r="Y106" s="108"/>
      <c r="Z106" s="167"/>
      <c r="AA106" s="175"/>
      <c r="AB106" s="110"/>
      <c r="AC106" s="110"/>
      <c r="AD106" s="110"/>
      <c r="AE106" s="41"/>
      <c r="AF106" s="175"/>
      <c r="AG106" s="110"/>
      <c r="AH106" s="41"/>
      <c r="AI106" s="175"/>
      <c r="AJ106" s="110"/>
    </row>
    <row r="107" spans="1:36" ht="15.75">
      <c r="A107" s="100">
        <v>9</v>
      </c>
      <c r="B107" s="229" t="s">
        <v>98</v>
      </c>
      <c r="C107" s="5" t="s">
        <v>100</v>
      </c>
      <c r="D107" s="43"/>
      <c r="E107" s="119"/>
      <c r="F107" s="5"/>
      <c r="G107" s="6"/>
      <c r="H107" s="15"/>
      <c r="I107" s="6"/>
      <c r="J107" s="6"/>
      <c r="K107" s="6"/>
      <c r="L107" s="6"/>
      <c r="M107" s="6"/>
      <c r="N107" s="6"/>
      <c r="O107" s="119"/>
      <c r="P107" s="5"/>
      <c r="Q107" s="6"/>
      <c r="R107" s="15"/>
      <c r="S107" s="6"/>
      <c r="T107" s="15"/>
      <c r="U107" s="259"/>
      <c r="V107" s="6"/>
      <c r="W107" s="160"/>
      <c r="X107" s="75"/>
      <c r="Y107" s="5"/>
      <c r="Z107" s="160"/>
      <c r="AA107" s="160"/>
      <c r="AB107" s="83"/>
      <c r="AC107" s="83"/>
      <c r="AD107" s="83"/>
      <c r="AE107" s="43"/>
      <c r="AF107" s="160"/>
      <c r="AG107" s="83"/>
      <c r="AH107" s="43"/>
      <c r="AI107" s="160"/>
      <c r="AJ107" s="83"/>
    </row>
    <row r="108" spans="1:36" ht="16.5" thickBot="1">
      <c r="A108" s="13"/>
      <c r="B108" s="230" t="s">
        <v>99</v>
      </c>
      <c r="C108" s="13" t="s">
        <v>11</v>
      </c>
      <c r="D108" s="41"/>
      <c r="E108" s="117"/>
      <c r="F108" s="108"/>
      <c r="G108" s="96"/>
      <c r="H108" s="95"/>
      <c r="I108" s="96"/>
      <c r="J108" s="96"/>
      <c r="K108" s="96"/>
      <c r="L108" s="96"/>
      <c r="M108" s="96"/>
      <c r="N108" s="96"/>
      <c r="O108" s="117"/>
      <c r="P108" s="108"/>
      <c r="Q108" s="96"/>
      <c r="R108" s="95"/>
      <c r="S108" s="96"/>
      <c r="T108" s="95"/>
      <c r="U108" s="262"/>
      <c r="V108" s="96"/>
      <c r="W108" s="167"/>
      <c r="X108" s="97"/>
      <c r="Y108" s="108"/>
      <c r="Z108" s="167"/>
      <c r="AA108" s="175"/>
      <c r="AB108" s="110"/>
      <c r="AC108" s="110"/>
      <c r="AD108" s="110"/>
      <c r="AE108" s="41"/>
      <c r="AF108" s="175"/>
      <c r="AG108" s="110"/>
      <c r="AH108" s="41"/>
      <c r="AI108" s="175"/>
      <c r="AJ108" s="110"/>
    </row>
    <row r="109" spans="1:36" ht="15.75">
      <c r="A109" s="4" t="s">
        <v>32</v>
      </c>
      <c r="B109" s="218" t="s">
        <v>125</v>
      </c>
      <c r="C109" s="75" t="s">
        <v>11</v>
      </c>
      <c r="D109" s="43"/>
      <c r="E109" s="119"/>
      <c r="F109" s="159"/>
      <c r="G109" s="49"/>
      <c r="H109" s="50"/>
      <c r="I109" s="49"/>
      <c r="J109" s="49"/>
      <c r="K109" s="49"/>
      <c r="L109" s="49"/>
      <c r="M109" s="49"/>
      <c r="N109" s="49"/>
      <c r="O109" s="119"/>
      <c r="P109" s="159"/>
      <c r="Q109" s="49"/>
      <c r="R109" s="50"/>
      <c r="S109" s="49"/>
      <c r="T109" s="50"/>
      <c r="U109" s="159"/>
      <c r="V109" s="49"/>
      <c r="W109" s="160"/>
      <c r="X109" s="159"/>
      <c r="Y109" s="49"/>
      <c r="Z109" s="69"/>
      <c r="AA109" s="43"/>
      <c r="AB109" s="51"/>
      <c r="AC109" s="49"/>
      <c r="AD109" s="50"/>
      <c r="AE109" s="43"/>
      <c r="AF109" s="43"/>
      <c r="AG109" s="51"/>
      <c r="AH109" s="162"/>
      <c r="AI109" s="43"/>
      <c r="AJ109" s="51"/>
    </row>
    <row r="110" spans="1:36" ht="16.5" thickBot="1">
      <c r="A110" s="7" t="s">
        <v>132</v>
      </c>
      <c r="B110" s="240" t="s">
        <v>126</v>
      </c>
      <c r="C110" s="24" t="s">
        <v>11</v>
      </c>
      <c r="D110" s="164"/>
      <c r="E110" s="115"/>
      <c r="F110" s="44"/>
      <c r="G110" s="36"/>
      <c r="H110" s="44"/>
      <c r="I110" s="36"/>
      <c r="J110" s="36"/>
      <c r="K110" s="36"/>
      <c r="L110" s="36"/>
      <c r="M110" s="36"/>
      <c r="N110" s="36"/>
      <c r="O110" s="115"/>
      <c r="P110" s="44"/>
      <c r="Q110" s="36"/>
      <c r="R110" s="44"/>
      <c r="S110" s="36"/>
      <c r="T110" s="44"/>
      <c r="U110" s="202"/>
      <c r="V110" s="36"/>
      <c r="W110" s="82"/>
      <c r="X110" s="202"/>
      <c r="Y110" s="36"/>
      <c r="Z110" s="82"/>
      <c r="AA110" s="35"/>
      <c r="AB110" s="36"/>
      <c r="AC110" s="36"/>
      <c r="AD110" s="44"/>
      <c r="AE110" s="35"/>
      <c r="AF110" s="35"/>
      <c r="AG110" s="36"/>
      <c r="AH110" s="82"/>
      <c r="AI110" s="35"/>
      <c r="AJ110" s="36"/>
    </row>
    <row r="111" spans="1:36" ht="16.5" thickBot="1">
      <c r="A111" s="158" t="s">
        <v>34</v>
      </c>
      <c r="B111" s="241" t="s">
        <v>127</v>
      </c>
      <c r="C111" s="151" t="s">
        <v>11</v>
      </c>
      <c r="D111" s="156"/>
      <c r="E111" s="155"/>
      <c r="F111" s="154"/>
      <c r="G111" s="153"/>
      <c r="H111" s="154"/>
      <c r="I111" s="153"/>
      <c r="J111" s="351"/>
      <c r="K111" s="153"/>
      <c r="L111" s="351"/>
      <c r="M111" s="153"/>
      <c r="N111" s="153"/>
      <c r="O111" s="155"/>
      <c r="P111" s="154"/>
      <c r="Q111" s="153"/>
      <c r="R111" s="154"/>
      <c r="S111" s="153"/>
      <c r="T111" s="154"/>
      <c r="U111" s="203"/>
      <c r="V111" s="153"/>
      <c r="W111" s="152"/>
      <c r="X111" s="203"/>
      <c r="Y111" s="153"/>
      <c r="Z111" s="152"/>
      <c r="AA111" s="155"/>
      <c r="AB111" s="153"/>
      <c r="AC111" s="153"/>
      <c r="AD111" s="154"/>
      <c r="AE111" s="155"/>
      <c r="AF111" s="155"/>
      <c r="AG111" s="153"/>
      <c r="AH111" s="152"/>
      <c r="AI111" s="155"/>
      <c r="AJ111" s="153"/>
    </row>
    <row r="112" spans="1:36" ht="16.5" thickBot="1">
      <c r="A112" s="133" t="s">
        <v>35</v>
      </c>
      <c r="B112" s="242" t="s">
        <v>128</v>
      </c>
      <c r="C112" s="74" t="s">
        <v>11</v>
      </c>
      <c r="D112" s="157"/>
      <c r="E112" s="28"/>
      <c r="F112" s="123"/>
      <c r="G112" s="126"/>
      <c r="H112" s="123"/>
      <c r="I112" s="126"/>
      <c r="J112" s="352"/>
      <c r="K112" s="126"/>
      <c r="L112" s="352"/>
      <c r="M112" s="126"/>
      <c r="N112" s="126"/>
      <c r="O112" s="28"/>
      <c r="P112" s="123"/>
      <c r="Q112" s="126"/>
      <c r="R112" s="123"/>
      <c r="S112" s="126"/>
      <c r="T112" s="123"/>
      <c r="U112" s="182"/>
      <c r="V112" s="126"/>
      <c r="W112" s="125"/>
      <c r="X112" s="182"/>
      <c r="Y112" s="126"/>
      <c r="Z112" s="125"/>
      <c r="AA112" s="28"/>
      <c r="AB112" s="126"/>
      <c r="AC112" s="126"/>
      <c r="AD112" s="123"/>
      <c r="AE112" s="28"/>
      <c r="AF112" s="28"/>
      <c r="AG112" s="126"/>
      <c r="AH112" s="125"/>
      <c r="AI112" s="28"/>
      <c r="AJ112" s="126"/>
    </row>
    <row r="113" spans="1:36" ht="16.5" thickBot="1">
      <c r="A113" s="150">
        <v>13</v>
      </c>
      <c r="B113" s="243" t="s">
        <v>95</v>
      </c>
      <c r="C113" s="151" t="s">
        <v>11</v>
      </c>
      <c r="D113" s="156"/>
      <c r="E113" s="155"/>
      <c r="F113" s="154"/>
      <c r="G113" s="153"/>
      <c r="H113" s="154"/>
      <c r="I113" s="153"/>
      <c r="J113" s="351"/>
      <c r="K113" s="153"/>
      <c r="L113" s="351"/>
      <c r="M113" s="153"/>
      <c r="N113" s="153"/>
      <c r="O113" s="155"/>
      <c r="P113" s="154"/>
      <c r="Q113" s="153"/>
      <c r="R113" s="154"/>
      <c r="S113" s="153"/>
      <c r="T113" s="154"/>
      <c r="U113" s="203"/>
      <c r="V113" s="153"/>
      <c r="W113" s="152"/>
      <c r="X113" s="203"/>
      <c r="Y113" s="153"/>
      <c r="Z113" s="152"/>
      <c r="AA113" s="155"/>
      <c r="AB113" s="153"/>
      <c r="AC113" s="153"/>
      <c r="AD113" s="154"/>
      <c r="AE113" s="155"/>
      <c r="AF113" s="155"/>
      <c r="AG113" s="153"/>
      <c r="AH113" s="152"/>
      <c r="AI113" s="155"/>
      <c r="AJ113" s="153"/>
    </row>
    <row r="114" spans="1:36" ht="16.5" thickBot="1">
      <c r="A114" s="150">
        <v>14</v>
      </c>
      <c r="B114" s="244" t="s">
        <v>141</v>
      </c>
      <c r="C114" s="151"/>
      <c r="D114" s="356">
        <f>J114+O114</f>
        <v>529.3</v>
      </c>
      <c r="E114" s="155"/>
      <c r="F114" s="154"/>
      <c r="G114" s="153"/>
      <c r="H114" s="154"/>
      <c r="I114" s="153"/>
      <c r="J114" s="351">
        <v>328</v>
      </c>
      <c r="K114" s="153"/>
      <c r="L114" s="351">
        <v>328</v>
      </c>
      <c r="M114" s="153"/>
      <c r="N114" s="153"/>
      <c r="O114" s="155">
        <v>201.3</v>
      </c>
      <c r="P114" s="154"/>
      <c r="Q114" s="355">
        <v>201.3</v>
      </c>
      <c r="R114" s="154"/>
      <c r="S114" s="153"/>
      <c r="T114" s="154"/>
      <c r="U114" s="203"/>
      <c r="V114" s="153"/>
      <c r="W114" s="152"/>
      <c r="X114" s="203"/>
      <c r="Y114" s="153"/>
      <c r="Z114" s="152"/>
      <c r="AA114" s="155"/>
      <c r="AB114" s="153"/>
      <c r="AC114" s="153"/>
      <c r="AD114" s="154"/>
      <c r="AE114" s="155"/>
      <c r="AF114" s="155"/>
      <c r="AG114" s="153"/>
      <c r="AH114" s="152"/>
      <c r="AI114" s="155"/>
      <c r="AJ114" s="153"/>
    </row>
    <row r="115" spans="1:36" ht="16.5" thickBot="1">
      <c r="A115" s="133" t="s">
        <v>51</v>
      </c>
      <c r="B115" s="242" t="s">
        <v>129</v>
      </c>
      <c r="C115" s="74" t="s">
        <v>11</v>
      </c>
      <c r="D115" s="356">
        <f>J115+O115</f>
        <v>59.300000000000004</v>
      </c>
      <c r="E115" s="28"/>
      <c r="F115" s="123"/>
      <c r="G115" s="126"/>
      <c r="H115" s="123"/>
      <c r="I115" s="126"/>
      <c r="J115" s="353">
        <v>3.6</v>
      </c>
      <c r="K115" s="126"/>
      <c r="L115" s="353">
        <v>3.6</v>
      </c>
      <c r="M115" s="126"/>
      <c r="N115" s="126"/>
      <c r="O115" s="28">
        <v>55.7</v>
      </c>
      <c r="P115" s="123"/>
      <c r="Q115" s="353">
        <v>55.7</v>
      </c>
      <c r="R115" s="123"/>
      <c r="S115" s="126"/>
      <c r="T115" s="123"/>
      <c r="U115" s="182"/>
      <c r="V115" s="126"/>
      <c r="W115" s="125"/>
      <c r="X115" s="182"/>
      <c r="Y115" s="126"/>
      <c r="Z115" s="125"/>
      <c r="AA115" s="28"/>
      <c r="AB115" s="126"/>
      <c r="AC115" s="126"/>
      <c r="AD115" s="123"/>
      <c r="AE115" s="28"/>
      <c r="AF115" s="28"/>
      <c r="AG115" s="126"/>
      <c r="AH115" s="125"/>
      <c r="AI115" s="28"/>
      <c r="AJ115" s="126"/>
    </row>
    <row r="116" spans="1:36" ht="15.75">
      <c r="A116" s="170">
        <v>16</v>
      </c>
      <c r="B116" s="229" t="s">
        <v>124</v>
      </c>
      <c r="C116" s="5" t="s">
        <v>11</v>
      </c>
      <c r="D116" s="356">
        <f>J116+O116</f>
        <v>1099.5</v>
      </c>
      <c r="E116" s="119"/>
      <c r="F116" s="32"/>
      <c r="G116" s="127"/>
      <c r="H116" s="171"/>
      <c r="I116" s="127"/>
      <c r="J116" s="354">
        <v>545.4</v>
      </c>
      <c r="K116" s="127"/>
      <c r="L116" s="354">
        <v>545.4</v>
      </c>
      <c r="M116" s="127"/>
      <c r="N116" s="127"/>
      <c r="O116" s="119">
        <v>554.1</v>
      </c>
      <c r="P116" s="354"/>
      <c r="Q116" s="354">
        <v>554.1</v>
      </c>
      <c r="R116" s="171"/>
      <c r="S116" s="127"/>
      <c r="T116" s="135"/>
      <c r="U116" s="204"/>
      <c r="V116" s="32"/>
      <c r="W116" s="165"/>
      <c r="X116" s="204"/>
      <c r="Y116" s="32"/>
      <c r="Z116" s="165"/>
      <c r="AA116" s="119"/>
      <c r="AB116" s="32"/>
      <c r="AC116" s="32"/>
      <c r="AD116" s="32"/>
      <c r="AE116" s="119"/>
      <c r="AF116" s="119"/>
      <c r="AG116" s="32"/>
      <c r="AH116" s="119"/>
      <c r="AI116" s="119"/>
      <c r="AJ116" s="32"/>
    </row>
    <row r="117" spans="1:36" ht="15.75">
      <c r="A117" s="7" t="s">
        <v>111</v>
      </c>
      <c r="B117" s="245" t="s">
        <v>110</v>
      </c>
      <c r="C117" s="9" t="s">
        <v>40</v>
      </c>
      <c r="D117" s="38"/>
      <c r="E117" s="116"/>
      <c r="F117" s="33"/>
      <c r="G117" s="128"/>
      <c r="H117" s="172"/>
      <c r="I117" s="128"/>
      <c r="J117" s="128"/>
      <c r="K117" s="128"/>
      <c r="L117" s="128"/>
      <c r="M117" s="128"/>
      <c r="N117" s="128"/>
      <c r="O117" s="116"/>
      <c r="P117" s="33"/>
      <c r="Q117" s="128"/>
      <c r="R117" s="172"/>
      <c r="S117" s="128"/>
      <c r="T117" s="134"/>
      <c r="U117" s="190"/>
      <c r="V117" s="33"/>
      <c r="W117" s="166"/>
      <c r="X117" s="190"/>
      <c r="Y117" s="33"/>
      <c r="Z117" s="166"/>
      <c r="AA117" s="116"/>
      <c r="AB117" s="33"/>
      <c r="AC117" s="33"/>
      <c r="AD117" s="33"/>
      <c r="AE117" s="116"/>
      <c r="AF117" s="116"/>
      <c r="AG117" s="33"/>
      <c r="AH117" s="116"/>
      <c r="AI117" s="116"/>
      <c r="AJ117" s="33"/>
    </row>
    <row r="118" spans="1:36" ht="15.75">
      <c r="A118" s="7" t="s">
        <v>142</v>
      </c>
      <c r="B118" s="245" t="s">
        <v>42</v>
      </c>
      <c r="C118" s="9" t="s">
        <v>28</v>
      </c>
      <c r="D118" s="38"/>
      <c r="E118" s="116"/>
      <c r="F118" s="23"/>
      <c r="G118" s="22"/>
      <c r="H118" s="23"/>
      <c r="I118" s="22"/>
      <c r="J118" s="22"/>
      <c r="K118" s="22"/>
      <c r="L118" s="22"/>
      <c r="M118" s="22"/>
      <c r="N118" s="22"/>
      <c r="O118" s="116"/>
      <c r="P118" s="23"/>
      <c r="Q118" s="22"/>
      <c r="R118" s="23"/>
      <c r="S118" s="22"/>
      <c r="T118" s="72"/>
      <c r="U118" s="205"/>
      <c r="V118" s="22"/>
      <c r="W118" s="161"/>
      <c r="X118" s="205"/>
      <c r="Y118" s="22"/>
      <c r="Z118" s="161"/>
      <c r="AA118" s="35"/>
      <c r="AB118" s="22"/>
      <c r="AC118" s="22"/>
      <c r="AD118" s="22"/>
      <c r="AE118" s="38"/>
      <c r="AF118" s="35"/>
      <c r="AG118" s="22"/>
      <c r="AH118" s="38"/>
      <c r="AI118" s="35"/>
      <c r="AJ118" s="22"/>
    </row>
    <row r="119" spans="1:36" ht="15.75">
      <c r="A119" s="7"/>
      <c r="B119" s="245"/>
      <c r="C119" s="9" t="s">
        <v>11</v>
      </c>
      <c r="D119" s="38"/>
      <c r="E119" s="116"/>
      <c r="F119" s="11"/>
      <c r="G119" s="10"/>
      <c r="H119" s="11"/>
      <c r="I119" s="10"/>
      <c r="J119" s="10"/>
      <c r="K119" s="10"/>
      <c r="L119" s="10"/>
      <c r="M119" s="10"/>
      <c r="N119" s="10"/>
      <c r="O119" s="116"/>
      <c r="P119" s="11"/>
      <c r="Q119" s="10"/>
      <c r="R119" s="11"/>
      <c r="S119" s="10"/>
      <c r="T119" s="72"/>
      <c r="U119" s="206"/>
      <c r="V119" s="10"/>
      <c r="W119" s="161"/>
      <c r="X119" s="206"/>
      <c r="Y119" s="10"/>
      <c r="Z119" s="161"/>
      <c r="AA119" s="38"/>
      <c r="AB119" s="10"/>
      <c r="AC119" s="10"/>
      <c r="AD119" s="10"/>
      <c r="AE119" s="38"/>
      <c r="AF119" s="38"/>
      <c r="AG119" s="10"/>
      <c r="AH119" s="38"/>
      <c r="AI119" s="38"/>
      <c r="AJ119" s="10"/>
    </row>
    <row r="120" spans="1:36" ht="15.75">
      <c r="A120" s="7" t="s">
        <v>143</v>
      </c>
      <c r="B120" s="245" t="s">
        <v>44</v>
      </c>
      <c r="C120" s="9" t="s">
        <v>28</v>
      </c>
      <c r="D120" s="38"/>
      <c r="E120" s="116"/>
      <c r="F120" s="11"/>
      <c r="G120" s="10"/>
      <c r="H120" s="11"/>
      <c r="I120" s="10"/>
      <c r="J120" s="10"/>
      <c r="K120" s="10"/>
      <c r="L120" s="10"/>
      <c r="M120" s="10"/>
      <c r="N120" s="10"/>
      <c r="O120" s="116"/>
      <c r="P120" s="11"/>
      <c r="Q120" s="10"/>
      <c r="R120" s="11"/>
      <c r="S120" s="10"/>
      <c r="T120" s="72"/>
      <c r="U120" s="206"/>
      <c r="V120" s="10"/>
      <c r="W120" s="161"/>
      <c r="X120" s="206"/>
      <c r="Y120" s="10"/>
      <c r="Z120" s="161"/>
      <c r="AA120" s="38"/>
      <c r="AB120" s="10"/>
      <c r="AC120" s="10"/>
      <c r="AD120" s="10"/>
      <c r="AE120" s="38"/>
      <c r="AF120" s="38"/>
      <c r="AG120" s="10"/>
      <c r="AH120" s="38"/>
      <c r="AI120" s="38"/>
      <c r="AJ120" s="10"/>
    </row>
    <row r="121" spans="1:36" ht="15.75">
      <c r="A121" s="7"/>
      <c r="B121" s="245"/>
      <c r="C121" s="9" t="s">
        <v>43</v>
      </c>
      <c r="D121" s="38"/>
      <c r="E121" s="116"/>
      <c r="F121" s="11"/>
      <c r="G121" s="10"/>
      <c r="H121" s="11"/>
      <c r="I121" s="10"/>
      <c r="J121" s="10"/>
      <c r="K121" s="10"/>
      <c r="L121" s="10"/>
      <c r="M121" s="10"/>
      <c r="N121" s="10"/>
      <c r="O121" s="116"/>
      <c r="P121" s="11"/>
      <c r="Q121" s="10"/>
      <c r="R121" s="11"/>
      <c r="S121" s="10"/>
      <c r="T121" s="72"/>
      <c r="U121" s="206"/>
      <c r="V121" s="10"/>
      <c r="W121" s="161"/>
      <c r="X121" s="206"/>
      <c r="Y121" s="10"/>
      <c r="Z121" s="161"/>
      <c r="AA121" s="38"/>
      <c r="AB121" s="10"/>
      <c r="AC121" s="10"/>
      <c r="AD121" s="10"/>
      <c r="AE121" s="38"/>
      <c r="AF121" s="38"/>
      <c r="AG121" s="10"/>
      <c r="AH121" s="38"/>
      <c r="AI121" s="38"/>
      <c r="AJ121" s="10"/>
    </row>
    <row r="122" spans="1:36" ht="15.75">
      <c r="A122" s="7" t="s">
        <v>144</v>
      </c>
      <c r="B122" s="245" t="s">
        <v>101</v>
      </c>
      <c r="C122" s="9" t="s">
        <v>28</v>
      </c>
      <c r="D122" s="38"/>
      <c r="E122" s="116"/>
      <c r="F122" s="11"/>
      <c r="G122" s="10"/>
      <c r="H122" s="11"/>
      <c r="I122" s="10"/>
      <c r="J122" s="10"/>
      <c r="K122" s="10"/>
      <c r="L122" s="10"/>
      <c r="M122" s="10"/>
      <c r="N122" s="10"/>
      <c r="O122" s="116"/>
      <c r="P122" s="11"/>
      <c r="Q122" s="10"/>
      <c r="R122" s="11"/>
      <c r="S122" s="10"/>
      <c r="T122" s="72"/>
      <c r="U122" s="206"/>
      <c r="V122" s="10"/>
      <c r="W122" s="161"/>
      <c r="X122" s="206"/>
      <c r="Y122" s="10"/>
      <c r="Z122" s="161"/>
      <c r="AA122" s="38"/>
      <c r="AB122" s="10"/>
      <c r="AC122" s="10"/>
      <c r="AD122" s="10"/>
      <c r="AE122" s="38"/>
      <c r="AF122" s="38"/>
      <c r="AG122" s="10"/>
      <c r="AH122" s="38"/>
      <c r="AI122" s="38"/>
      <c r="AJ122" s="10"/>
    </row>
    <row r="123" spans="1:36" ht="15.75">
      <c r="A123" s="7"/>
      <c r="B123" s="246" t="s">
        <v>45</v>
      </c>
      <c r="C123" s="9" t="s">
        <v>11</v>
      </c>
      <c r="D123" s="38"/>
      <c r="E123" s="116"/>
      <c r="F123" s="11"/>
      <c r="G123" s="10"/>
      <c r="H123" s="11"/>
      <c r="I123" s="10"/>
      <c r="J123" s="10"/>
      <c r="K123" s="10"/>
      <c r="L123" s="10"/>
      <c r="M123" s="10"/>
      <c r="N123" s="10"/>
      <c r="O123" s="116"/>
      <c r="P123" s="11"/>
      <c r="Q123" s="10"/>
      <c r="R123" s="11"/>
      <c r="S123" s="10"/>
      <c r="T123" s="72"/>
      <c r="U123" s="206"/>
      <c r="V123" s="10"/>
      <c r="W123" s="161"/>
      <c r="X123" s="206"/>
      <c r="Y123" s="10"/>
      <c r="Z123" s="161"/>
      <c r="AA123" s="38"/>
      <c r="AB123" s="10"/>
      <c r="AC123" s="10"/>
      <c r="AD123" s="10"/>
      <c r="AE123" s="38"/>
      <c r="AF123" s="38"/>
      <c r="AG123" s="10"/>
      <c r="AH123" s="38"/>
      <c r="AI123" s="38"/>
      <c r="AJ123" s="10"/>
    </row>
    <row r="124" spans="1:36" ht="15.75">
      <c r="A124" s="7" t="s">
        <v>112</v>
      </c>
      <c r="B124" s="247" t="s">
        <v>109</v>
      </c>
      <c r="C124" s="9" t="s">
        <v>28</v>
      </c>
      <c r="D124" s="38"/>
      <c r="E124" s="116"/>
      <c r="F124" s="11"/>
      <c r="G124" s="10"/>
      <c r="H124" s="11"/>
      <c r="I124" s="10"/>
      <c r="J124" s="10"/>
      <c r="K124" s="10"/>
      <c r="L124" s="10"/>
      <c r="M124" s="10"/>
      <c r="N124" s="10"/>
      <c r="O124" s="116"/>
      <c r="P124" s="11"/>
      <c r="Q124" s="10"/>
      <c r="R124" s="11"/>
      <c r="S124" s="10"/>
      <c r="T124" s="72"/>
      <c r="U124" s="206"/>
      <c r="V124" s="10"/>
      <c r="W124" s="161"/>
      <c r="X124" s="206"/>
      <c r="Y124" s="10"/>
      <c r="Z124" s="161"/>
      <c r="AA124" s="38"/>
      <c r="AB124" s="10"/>
      <c r="AC124" s="10"/>
      <c r="AD124" s="10"/>
      <c r="AE124" s="38"/>
      <c r="AF124" s="38"/>
      <c r="AG124" s="10"/>
      <c r="AH124" s="38"/>
      <c r="AI124" s="38"/>
      <c r="AJ124" s="10"/>
    </row>
    <row r="125" spans="1:36" ht="16.5" thickBot="1">
      <c r="A125" s="176"/>
      <c r="B125" s="248"/>
      <c r="C125" s="21" t="s">
        <v>11</v>
      </c>
      <c r="D125" s="47"/>
      <c r="E125" s="118"/>
      <c r="F125" s="177"/>
      <c r="G125" s="178"/>
      <c r="H125" s="177"/>
      <c r="I125" s="178"/>
      <c r="J125" s="178"/>
      <c r="K125" s="178"/>
      <c r="L125" s="178"/>
      <c r="M125" s="178"/>
      <c r="N125" s="178"/>
      <c r="O125" s="118"/>
      <c r="P125" s="177"/>
      <c r="Q125" s="178"/>
      <c r="R125" s="177"/>
      <c r="S125" s="178"/>
      <c r="T125" s="179"/>
      <c r="U125" s="207"/>
      <c r="V125" s="178"/>
      <c r="W125" s="168"/>
      <c r="X125" s="207"/>
      <c r="Y125" s="178"/>
      <c r="Z125" s="168"/>
      <c r="AA125" s="47"/>
      <c r="AB125" s="178"/>
      <c r="AC125" s="178"/>
      <c r="AD125" s="178"/>
      <c r="AE125" s="47"/>
      <c r="AF125" s="47"/>
      <c r="AG125" s="178"/>
      <c r="AH125" s="47"/>
      <c r="AI125" s="47"/>
      <c r="AJ125" s="178"/>
    </row>
    <row r="126" spans="1:36" ht="15.75">
      <c r="A126" s="4" t="s">
        <v>39</v>
      </c>
      <c r="B126" s="249" t="s">
        <v>133</v>
      </c>
      <c r="C126" s="187" t="s">
        <v>11</v>
      </c>
      <c r="D126" s="196"/>
      <c r="E126" s="196"/>
      <c r="F126" s="5"/>
      <c r="G126" s="5"/>
      <c r="H126" s="75"/>
      <c r="I126" s="5"/>
      <c r="J126" s="5"/>
      <c r="K126" s="5"/>
      <c r="L126" s="5"/>
      <c r="M126" s="5"/>
      <c r="N126" s="75"/>
      <c r="O126" s="185"/>
      <c r="P126" s="184"/>
      <c r="Q126" s="184"/>
      <c r="R126" s="187"/>
      <c r="S126" s="5"/>
      <c r="T126" s="193"/>
      <c r="U126" s="187"/>
      <c r="V126" s="5"/>
      <c r="W126" s="198"/>
      <c r="X126" s="187"/>
      <c r="Y126" s="5"/>
      <c r="Z126" s="198"/>
      <c r="AA126" s="185"/>
      <c r="AB126" s="184"/>
      <c r="AC126" s="184"/>
      <c r="AD126" s="184"/>
      <c r="AE126" s="185"/>
      <c r="AF126" s="185"/>
      <c r="AG126" s="186"/>
      <c r="AH126" s="185"/>
      <c r="AI126" s="208"/>
      <c r="AJ126" s="5"/>
    </row>
    <row r="127" spans="1:170" s="97" customFormat="1" ht="16.5" thickBot="1">
      <c r="A127" s="12" t="s">
        <v>137</v>
      </c>
      <c r="B127" s="250" t="s">
        <v>134</v>
      </c>
      <c r="C127" s="188" t="s">
        <v>11</v>
      </c>
      <c r="D127" s="197"/>
      <c r="E127" s="197"/>
      <c r="F127" s="13"/>
      <c r="G127" s="13"/>
      <c r="H127" s="14"/>
      <c r="I127" s="13"/>
      <c r="J127" s="13"/>
      <c r="K127" s="13"/>
      <c r="L127" s="13"/>
      <c r="M127" s="13"/>
      <c r="N127" s="14"/>
      <c r="O127" s="181"/>
      <c r="P127" s="180"/>
      <c r="Q127" s="180"/>
      <c r="R127" s="188"/>
      <c r="S127" s="13"/>
      <c r="T127" s="194"/>
      <c r="U127" s="188"/>
      <c r="V127" s="13"/>
      <c r="W127" s="199"/>
      <c r="X127" s="188"/>
      <c r="Y127" s="13"/>
      <c r="Z127" s="199"/>
      <c r="AA127" s="181"/>
      <c r="AB127" s="180"/>
      <c r="AC127" s="180"/>
      <c r="AD127" s="180"/>
      <c r="AE127" s="181"/>
      <c r="AF127" s="181"/>
      <c r="AG127" s="188"/>
      <c r="AH127" s="181"/>
      <c r="AI127" s="209"/>
      <c r="AJ127" s="13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</row>
    <row r="128" spans="1:36" ht="15.75">
      <c r="A128" s="27" t="s">
        <v>41</v>
      </c>
      <c r="B128" s="251" t="s">
        <v>103</v>
      </c>
      <c r="C128" s="24" t="s">
        <v>28</v>
      </c>
      <c r="D128" s="34">
        <v>320</v>
      </c>
      <c r="E128" s="34"/>
      <c r="F128" s="34"/>
      <c r="G128" s="34"/>
      <c r="H128" s="189"/>
      <c r="I128" s="34"/>
      <c r="J128" s="34">
        <v>160</v>
      </c>
      <c r="K128" s="34"/>
      <c r="L128" s="34">
        <v>160</v>
      </c>
      <c r="M128" s="34"/>
      <c r="N128" s="34"/>
      <c r="O128" s="34">
        <v>160</v>
      </c>
      <c r="P128" s="34"/>
      <c r="Q128" s="34">
        <v>160</v>
      </c>
      <c r="R128" s="189"/>
      <c r="S128" s="34"/>
      <c r="T128" s="195"/>
      <c r="U128" s="189"/>
      <c r="V128" s="34"/>
      <c r="W128" s="195"/>
      <c r="X128" s="189"/>
      <c r="Y128" s="34"/>
      <c r="Z128" s="195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</row>
    <row r="129" spans="1:36" ht="15.75">
      <c r="A129" s="7"/>
      <c r="B129" s="252" t="s">
        <v>47</v>
      </c>
      <c r="C129" s="9" t="s">
        <v>11</v>
      </c>
      <c r="D129" s="345">
        <v>48</v>
      </c>
      <c r="E129" s="132"/>
      <c r="F129" s="132"/>
      <c r="G129" s="33"/>
      <c r="H129" s="190"/>
      <c r="I129" s="33"/>
      <c r="J129" s="345">
        <v>24</v>
      </c>
      <c r="K129" s="33"/>
      <c r="L129" s="345">
        <v>24</v>
      </c>
      <c r="M129" s="33"/>
      <c r="N129" s="33"/>
      <c r="O129" s="345">
        <v>24</v>
      </c>
      <c r="P129" s="132"/>
      <c r="Q129" s="345">
        <v>24</v>
      </c>
      <c r="R129" s="190"/>
      <c r="S129" s="33"/>
      <c r="T129" s="173"/>
      <c r="U129" s="190"/>
      <c r="V129" s="33"/>
      <c r="W129" s="173"/>
      <c r="X129" s="190"/>
      <c r="Y129" s="33"/>
      <c r="Z129" s="17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</row>
    <row r="130" spans="1:36" ht="15.75">
      <c r="A130" s="7" t="s">
        <v>145</v>
      </c>
      <c r="B130" s="246" t="s">
        <v>61</v>
      </c>
      <c r="C130" s="9" t="s">
        <v>28</v>
      </c>
      <c r="D130" s="38">
        <v>10</v>
      </c>
      <c r="E130" s="115"/>
      <c r="F130" s="10"/>
      <c r="G130" s="38"/>
      <c r="H130" s="191"/>
      <c r="I130" s="38"/>
      <c r="J130" s="35">
        <v>5</v>
      </c>
      <c r="K130" s="35"/>
      <c r="L130" s="35">
        <v>5</v>
      </c>
      <c r="M130" s="35"/>
      <c r="N130" s="35"/>
      <c r="O130" s="35">
        <v>5</v>
      </c>
      <c r="P130" s="10"/>
      <c r="Q130" s="35">
        <v>5</v>
      </c>
      <c r="R130" s="191"/>
      <c r="S130" s="38"/>
      <c r="T130" s="161"/>
      <c r="U130" s="11"/>
      <c r="V130" s="38"/>
      <c r="W130" s="161"/>
      <c r="X130" s="191"/>
      <c r="Y130" s="38"/>
      <c r="Z130" s="161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</row>
    <row r="131" spans="1:36" ht="15.75">
      <c r="A131" s="7"/>
      <c r="B131" s="246"/>
      <c r="C131" s="9" t="s">
        <v>11</v>
      </c>
      <c r="D131" s="303">
        <v>6</v>
      </c>
      <c r="E131" s="116"/>
      <c r="F131" s="10"/>
      <c r="G131" s="38"/>
      <c r="H131" s="191"/>
      <c r="I131" s="38"/>
      <c r="J131" s="303">
        <v>3</v>
      </c>
      <c r="K131" s="38"/>
      <c r="L131" s="303">
        <v>3</v>
      </c>
      <c r="M131" s="38"/>
      <c r="N131" s="38"/>
      <c r="O131" s="303">
        <v>3</v>
      </c>
      <c r="P131" s="10"/>
      <c r="Q131" s="303">
        <v>3</v>
      </c>
      <c r="R131" s="191"/>
      <c r="S131" s="38"/>
      <c r="T131" s="161"/>
      <c r="U131" s="11"/>
      <c r="V131" s="38"/>
      <c r="W131" s="161"/>
      <c r="X131" s="191"/>
      <c r="Y131" s="38"/>
      <c r="Z131" s="161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</row>
    <row r="132" spans="1:36" ht="15.75">
      <c r="A132" s="7" t="s">
        <v>146</v>
      </c>
      <c r="B132" s="246" t="s">
        <v>62</v>
      </c>
      <c r="C132" s="9" t="s">
        <v>28</v>
      </c>
      <c r="D132" s="38"/>
      <c r="E132" s="115"/>
      <c r="F132" s="10"/>
      <c r="G132" s="38"/>
      <c r="H132" s="191"/>
      <c r="I132" s="38"/>
      <c r="J132" s="35"/>
      <c r="K132" s="35"/>
      <c r="L132" s="35"/>
      <c r="M132" s="35"/>
      <c r="N132" s="35"/>
      <c r="O132" s="35"/>
      <c r="P132" s="10"/>
      <c r="Q132" s="35"/>
      <c r="R132" s="191"/>
      <c r="S132" s="38"/>
      <c r="T132" s="161"/>
      <c r="U132" s="11"/>
      <c r="V132" s="38"/>
      <c r="W132" s="161"/>
      <c r="X132" s="191"/>
      <c r="Y132" s="38"/>
      <c r="Z132" s="161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</row>
    <row r="133" spans="1:36" ht="15.75">
      <c r="A133" s="7"/>
      <c r="B133" s="246"/>
      <c r="C133" s="9" t="s">
        <v>11</v>
      </c>
      <c r="D133" s="38"/>
      <c r="E133" s="118"/>
      <c r="F133" s="10"/>
      <c r="G133" s="38"/>
      <c r="H133" s="191"/>
      <c r="I133" s="38"/>
      <c r="J133" s="47"/>
      <c r="K133" s="47"/>
      <c r="L133" s="47"/>
      <c r="M133" s="47"/>
      <c r="N133" s="47"/>
      <c r="O133" s="47"/>
      <c r="P133" s="10"/>
      <c r="Q133" s="47"/>
      <c r="R133" s="191"/>
      <c r="S133" s="38"/>
      <c r="T133" s="161"/>
      <c r="U133" s="11"/>
      <c r="V133" s="38"/>
      <c r="W133" s="161"/>
      <c r="X133" s="191"/>
      <c r="Y133" s="38"/>
      <c r="Z133" s="161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</row>
    <row r="134" spans="1:36" ht="15.75">
      <c r="A134" s="7" t="s">
        <v>147</v>
      </c>
      <c r="B134" s="246" t="s">
        <v>63</v>
      </c>
      <c r="C134" s="9" t="s">
        <v>28</v>
      </c>
      <c r="D134" s="38"/>
      <c r="E134" s="116"/>
      <c r="F134" s="10"/>
      <c r="G134" s="38"/>
      <c r="H134" s="191"/>
      <c r="I134" s="38"/>
      <c r="J134" s="38"/>
      <c r="K134" s="38"/>
      <c r="L134" s="38"/>
      <c r="M134" s="38"/>
      <c r="N134" s="38"/>
      <c r="O134" s="38"/>
      <c r="P134" s="10"/>
      <c r="Q134" s="38"/>
      <c r="R134" s="191"/>
      <c r="S134" s="38"/>
      <c r="T134" s="161"/>
      <c r="U134" s="11"/>
      <c r="V134" s="38"/>
      <c r="W134" s="161"/>
      <c r="X134" s="191"/>
      <c r="Y134" s="38"/>
      <c r="Z134" s="161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</row>
    <row r="135" spans="1:36" ht="15.75">
      <c r="A135" s="7"/>
      <c r="B135" s="246"/>
      <c r="C135" s="9" t="s">
        <v>11</v>
      </c>
      <c r="D135" s="38"/>
      <c r="E135" s="116"/>
      <c r="F135" s="10"/>
      <c r="G135" s="38"/>
      <c r="H135" s="191"/>
      <c r="I135" s="38"/>
      <c r="J135" s="38"/>
      <c r="K135" s="38"/>
      <c r="L135" s="38"/>
      <c r="M135" s="38"/>
      <c r="N135" s="38"/>
      <c r="O135" s="38"/>
      <c r="P135" s="10"/>
      <c r="Q135" s="38"/>
      <c r="R135" s="191"/>
      <c r="S135" s="38"/>
      <c r="T135" s="161"/>
      <c r="U135" s="11"/>
      <c r="V135" s="38"/>
      <c r="W135" s="161"/>
      <c r="X135" s="191"/>
      <c r="Y135" s="38"/>
      <c r="Z135" s="161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</row>
    <row r="136" spans="1:36" ht="15.75">
      <c r="A136" s="7" t="s">
        <v>148</v>
      </c>
      <c r="B136" s="246" t="s">
        <v>64</v>
      </c>
      <c r="C136" s="9" t="s">
        <v>28</v>
      </c>
      <c r="D136" s="38">
        <v>100</v>
      </c>
      <c r="E136" s="115"/>
      <c r="F136" s="10"/>
      <c r="G136" s="38"/>
      <c r="H136" s="191"/>
      <c r="I136" s="38"/>
      <c r="J136" s="35">
        <v>50</v>
      </c>
      <c r="K136" s="35"/>
      <c r="L136" s="35">
        <v>50</v>
      </c>
      <c r="M136" s="35"/>
      <c r="N136" s="35"/>
      <c r="O136" s="35">
        <v>50</v>
      </c>
      <c r="P136" s="10"/>
      <c r="Q136" s="35">
        <v>50</v>
      </c>
      <c r="R136" s="191"/>
      <c r="S136" s="38"/>
      <c r="T136" s="161"/>
      <c r="U136" s="11"/>
      <c r="V136" s="38"/>
      <c r="W136" s="161"/>
      <c r="X136" s="191"/>
      <c r="Y136" s="38"/>
      <c r="Z136" s="161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</row>
    <row r="137" spans="1:36" ht="15.75">
      <c r="A137" s="7"/>
      <c r="B137" s="246"/>
      <c r="C137" s="9" t="s">
        <v>11</v>
      </c>
      <c r="D137" s="310">
        <v>30</v>
      </c>
      <c r="E137" s="118"/>
      <c r="F137" s="10"/>
      <c r="G137" s="47"/>
      <c r="H137" s="192"/>
      <c r="I137" s="47"/>
      <c r="J137" s="310">
        <v>15</v>
      </c>
      <c r="K137" s="47"/>
      <c r="L137" s="310">
        <v>15</v>
      </c>
      <c r="M137" s="47"/>
      <c r="N137" s="47"/>
      <c r="O137" s="310">
        <v>15</v>
      </c>
      <c r="P137" s="10"/>
      <c r="Q137" s="310">
        <v>15</v>
      </c>
      <c r="R137" s="192"/>
      <c r="S137" s="47"/>
      <c r="T137" s="168"/>
      <c r="U137" s="11"/>
      <c r="V137" s="47"/>
      <c r="W137" s="168"/>
      <c r="X137" s="192"/>
      <c r="Y137" s="47"/>
      <c r="Z137" s="168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</row>
    <row r="138" spans="1:36" ht="15.75">
      <c r="A138" s="7" t="s">
        <v>149</v>
      </c>
      <c r="B138" s="246" t="s">
        <v>65</v>
      </c>
      <c r="C138" s="9" t="s">
        <v>28</v>
      </c>
      <c r="D138" s="38">
        <v>100</v>
      </c>
      <c r="E138" s="116"/>
      <c r="F138" s="10"/>
      <c r="G138" s="38"/>
      <c r="H138" s="191"/>
      <c r="I138" s="38"/>
      <c r="J138" s="38">
        <v>50</v>
      </c>
      <c r="K138" s="38"/>
      <c r="L138" s="38">
        <v>50</v>
      </c>
      <c r="M138" s="38"/>
      <c r="N138" s="38"/>
      <c r="O138" s="38">
        <v>50</v>
      </c>
      <c r="P138" s="10"/>
      <c r="Q138" s="38">
        <v>50</v>
      </c>
      <c r="R138" s="191"/>
      <c r="S138" s="38"/>
      <c r="T138" s="161"/>
      <c r="U138" s="11"/>
      <c r="V138" s="38"/>
      <c r="W138" s="161"/>
      <c r="X138" s="191"/>
      <c r="Y138" s="38"/>
      <c r="Z138" s="161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</row>
    <row r="139" spans="1:36" ht="15.75">
      <c r="A139" s="7"/>
      <c r="B139" s="246"/>
      <c r="C139" s="9" t="s">
        <v>11</v>
      </c>
      <c r="D139" s="303">
        <v>12</v>
      </c>
      <c r="E139" s="116"/>
      <c r="F139" s="129"/>
      <c r="G139" s="38"/>
      <c r="H139" s="191"/>
      <c r="I139" s="38"/>
      <c r="J139" s="303">
        <v>6</v>
      </c>
      <c r="K139" s="38"/>
      <c r="L139" s="303">
        <v>6</v>
      </c>
      <c r="M139" s="38"/>
      <c r="N139" s="38"/>
      <c r="O139" s="303">
        <v>6</v>
      </c>
      <c r="P139" s="129"/>
      <c r="Q139" s="303">
        <v>6</v>
      </c>
      <c r="R139" s="191"/>
      <c r="S139" s="38"/>
      <c r="T139" s="161"/>
      <c r="U139" s="11"/>
      <c r="V139" s="38"/>
      <c r="W139" s="161"/>
      <c r="X139" s="191"/>
      <c r="Y139" s="38"/>
      <c r="Z139" s="161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</row>
    <row r="140" spans="1:36" ht="15.75">
      <c r="A140" s="7" t="s">
        <v>150</v>
      </c>
      <c r="B140" s="246" t="s">
        <v>92</v>
      </c>
      <c r="C140" s="9" t="s">
        <v>28</v>
      </c>
      <c r="D140" s="38"/>
      <c r="E140" s="115"/>
      <c r="F140" s="10"/>
      <c r="G140" s="38"/>
      <c r="H140" s="191"/>
      <c r="I140" s="38"/>
      <c r="J140" s="35"/>
      <c r="K140" s="35"/>
      <c r="L140" s="35"/>
      <c r="M140" s="35"/>
      <c r="N140" s="35"/>
      <c r="O140" s="35"/>
      <c r="P140" s="10"/>
      <c r="Q140" s="35"/>
      <c r="R140" s="191"/>
      <c r="S140" s="38"/>
      <c r="T140" s="161"/>
      <c r="U140" s="11"/>
      <c r="V140" s="38"/>
      <c r="W140" s="161"/>
      <c r="X140" s="191"/>
      <c r="Y140" s="38"/>
      <c r="Z140" s="161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</row>
    <row r="141" spans="1:36" ht="15.75">
      <c r="A141" s="7"/>
      <c r="B141" s="246"/>
      <c r="C141" s="9" t="s">
        <v>11</v>
      </c>
      <c r="D141" s="38"/>
      <c r="E141" s="118"/>
      <c r="F141" s="10"/>
      <c r="G141" s="38"/>
      <c r="H141" s="191"/>
      <c r="I141" s="38"/>
      <c r="J141" s="47"/>
      <c r="K141" s="47"/>
      <c r="L141" s="47"/>
      <c r="M141" s="47"/>
      <c r="N141" s="47"/>
      <c r="O141" s="47"/>
      <c r="P141" s="10"/>
      <c r="Q141" s="47"/>
      <c r="R141" s="191"/>
      <c r="S141" s="38"/>
      <c r="T141" s="161"/>
      <c r="U141" s="11"/>
      <c r="V141" s="38"/>
      <c r="W141" s="161"/>
      <c r="X141" s="191"/>
      <c r="Y141" s="38"/>
      <c r="Z141" s="161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</row>
    <row r="142" spans="1:36" ht="15.75">
      <c r="A142" s="7" t="s">
        <v>151</v>
      </c>
      <c r="B142" s="246" t="s">
        <v>93</v>
      </c>
      <c r="C142" s="9" t="s">
        <v>28</v>
      </c>
      <c r="D142" s="38"/>
      <c r="E142" s="116"/>
      <c r="F142" s="10"/>
      <c r="G142" s="38"/>
      <c r="H142" s="191"/>
      <c r="I142" s="38"/>
      <c r="J142" s="38"/>
      <c r="K142" s="38"/>
      <c r="L142" s="38"/>
      <c r="M142" s="38"/>
      <c r="N142" s="38"/>
      <c r="O142" s="38"/>
      <c r="P142" s="10"/>
      <c r="Q142" s="38"/>
      <c r="R142" s="191"/>
      <c r="S142" s="38"/>
      <c r="T142" s="161"/>
      <c r="U142" s="11"/>
      <c r="V142" s="38"/>
      <c r="W142" s="161"/>
      <c r="X142" s="191"/>
      <c r="Y142" s="38"/>
      <c r="Z142" s="161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</row>
    <row r="143" spans="1:36" ht="15.75">
      <c r="A143" s="7"/>
      <c r="B143" s="246"/>
      <c r="C143" s="9" t="s">
        <v>11</v>
      </c>
      <c r="D143" s="38"/>
      <c r="E143" s="116"/>
      <c r="F143" s="10"/>
      <c r="G143" s="38"/>
      <c r="H143" s="191"/>
      <c r="I143" s="38"/>
      <c r="J143" s="38"/>
      <c r="K143" s="38"/>
      <c r="L143" s="38"/>
      <c r="M143" s="38"/>
      <c r="N143" s="38"/>
      <c r="O143" s="38"/>
      <c r="P143" s="10"/>
      <c r="Q143" s="38"/>
      <c r="R143" s="191"/>
      <c r="S143" s="38"/>
      <c r="T143" s="161"/>
      <c r="U143" s="11"/>
      <c r="V143" s="38"/>
      <c r="W143" s="161"/>
      <c r="X143" s="191"/>
      <c r="Y143" s="38"/>
      <c r="Z143" s="161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</row>
    <row r="144" spans="1:36" ht="15.75">
      <c r="A144" s="7" t="s">
        <v>152</v>
      </c>
      <c r="B144" s="246" t="s">
        <v>87</v>
      </c>
      <c r="C144" s="9" t="s">
        <v>28</v>
      </c>
      <c r="D144" s="38"/>
      <c r="E144" s="115"/>
      <c r="F144" s="10"/>
      <c r="G144" s="38"/>
      <c r="H144" s="191"/>
      <c r="I144" s="38"/>
      <c r="J144" s="35"/>
      <c r="K144" s="35"/>
      <c r="L144" s="35"/>
      <c r="M144" s="35"/>
      <c r="N144" s="35"/>
      <c r="O144" s="35"/>
      <c r="P144" s="10"/>
      <c r="Q144" s="35"/>
      <c r="R144" s="191"/>
      <c r="S144" s="38"/>
      <c r="T144" s="161"/>
      <c r="U144" s="8"/>
      <c r="V144" s="38"/>
      <c r="W144" s="161"/>
      <c r="X144" s="191"/>
      <c r="Y144" s="38"/>
      <c r="Z144" s="161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</row>
    <row r="145" spans="1:36" ht="16.5" thickBot="1">
      <c r="A145" s="13"/>
      <c r="B145" s="253"/>
      <c r="C145" s="13" t="s">
        <v>11</v>
      </c>
      <c r="D145" s="41"/>
      <c r="E145" s="117"/>
      <c r="F145" s="145"/>
      <c r="G145" s="41"/>
      <c r="H145" s="163"/>
      <c r="I145" s="41"/>
      <c r="J145" s="41"/>
      <c r="K145" s="41"/>
      <c r="L145" s="41"/>
      <c r="M145" s="41"/>
      <c r="N145" s="41"/>
      <c r="O145" s="41"/>
      <c r="P145" s="145"/>
      <c r="Q145" s="41"/>
      <c r="R145" s="163"/>
      <c r="S145" s="41"/>
      <c r="T145" s="167"/>
      <c r="U145" s="14"/>
      <c r="V145" s="41"/>
      <c r="W145" s="167"/>
      <c r="X145" s="163"/>
      <c r="Y145" s="41"/>
      <c r="Z145" s="167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</row>
    <row r="148" spans="3:12" ht="18.75">
      <c r="C148" s="263" t="s">
        <v>202</v>
      </c>
      <c r="K148" s="130" t="s">
        <v>203</v>
      </c>
      <c r="L148" s="130"/>
    </row>
    <row r="149" ht="15.75">
      <c r="C149" s="130"/>
    </row>
    <row r="150" ht="15.75">
      <c r="C150" s="130"/>
    </row>
    <row r="151" ht="15.75">
      <c r="C151" s="130"/>
    </row>
    <row r="152" ht="15.75">
      <c r="C152" s="130"/>
    </row>
    <row r="153" ht="6" customHeight="1"/>
    <row r="154" ht="12.75" hidden="1"/>
    <row r="155" ht="12.75" hidden="1"/>
  </sheetData>
  <sheetProtection/>
  <mergeCells count="15">
    <mergeCell ref="AH5:AJ6"/>
    <mergeCell ref="A90:AB90"/>
    <mergeCell ref="O6:S6"/>
    <mergeCell ref="T6:V6"/>
    <mergeCell ref="AE5:AG6"/>
    <mergeCell ref="Z5:AD6"/>
    <mergeCell ref="J6:N6"/>
    <mergeCell ref="A2:AB2"/>
    <mergeCell ref="A5:A7"/>
    <mergeCell ref="B5:B7"/>
    <mergeCell ref="C5:C7"/>
    <mergeCell ref="D5:D7"/>
    <mergeCell ref="W6:Y6"/>
    <mergeCell ref="E6:I6"/>
    <mergeCell ref="E5:Y5"/>
  </mergeCells>
  <printOptions/>
  <pageMargins left="0.3937007874015748" right="0.3937007874015748" top="0.5905511811023623" bottom="0.5905511811023623" header="0.5118110236220472" footer="0.5118110236220472"/>
  <pageSetup fitToHeight="6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tabSelected="1" zoomScale="75" zoomScaleNormal="75" zoomScalePageLayoutView="0" workbookViewId="0" topLeftCell="A1">
      <pane xSplit="4" topLeftCell="E1" activePane="topRight" state="frozen"/>
      <selection pane="topLeft" activeCell="A1" sqref="A1"/>
      <selection pane="topRight" activeCell="B9" sqref="B9"/>
    </sheetView>
  </sheetViews>
  <sheetFormatPr defaultColWidth="9.00390625" defaultRowHeight="54.75" customHeight="1"/>
  <cols>
    <col min="1" max="1" width="4.00390625" style="2" customWidth="1"/>
    <col min="2" max="2" width="56.875" style="2" customWidth="1"/>
    <col min="3" max="3" width="9.125" style="2" customWidth="1"/>
    <col min="4" max="4" width="9.125" style="548" hidden="1" customWidth="1"/>
    <col min="5" max="5" width="9.75390625" style="551" customWidth="1"/>
    <col min="6" max="7" width="9.125" style="550" customWidth="1"/>
    <col min="8" max="8" width="9.375" style="550" customWidth="1"/>
    <col min="9" max="9" width="8.875" style="550" customWidth="1"/>
    <col min="10" max="10" width="7.875" style="550" customWidth="1"/>
    <col min="11" max="11" width="8.625" style="0" customWidth="1"/>
    <col min="12" max="12" width="8.00390625" style="0" customWidth="1"/>
    <col min="13" max="13" width="9.875" style="0" customWidth="1"/>
    <col min="14" max="16384" width="9.125" style="265" customWidth="1"/>
  </cols>
  <sheetData>
    <row r="1" spans="1:18" s="266" customFormat="1" ht="54.75" customHeight="1" thickBot="1">
      <c r="A1" s="1"/>
      <c r="B1" s="394" t="s">
        <v>229</v>
      </c>
      <c r="C1" s="394"/>
      <c r="D1" s="395"/>
      <c r="E1" s="396"/>
      <c r="F1" s="364"/>
      <c r="G1" s="397"/>
      <c r="H1" s="3"/>
      <c r="I1" s="3"/>
      <c r="J1" s="3"/>
      <c r="K1" s="3"/>
      <c r="L1" s="30"/>
      <c r="M1" s="3"/>
      <c r="N1" s="398"/>
      <c r="O1" s="399"/>
      <c r="P1" s="398"/>
      <c r="Q1" s="398"/>
      <c r="R1" s="400"/>
    </row>
    <row r="2" spans="1:14" s="266" customFormat="1" ht="54.75" customHeight="1" thickBot="1">
      <c r="A2" s="377" t="s">
        <v>0</v>
      </c>
      <c r="B2" s="401" t="s">
        <v>1</v>
      </c>
      <c r="C2" s="401" t="s">
        <v>2</v>
      </c>
      <c r="D2" s="402" t="s">
        <v>230</v>
      </c>
      <c r="E2" s="402" t="s">
        <v>6</v>
      </c>
      <c r="F2" s="403" t="s">
        <v>231</v>
      </c>
      <c r="G2" s="404"/>
      <c r="H2" s="404"/>
      <c r="I2" s="404"/>
      <c r="J2" s="404"/>
      <c r="K2" s="404"/>
      <c r="L2" s="404"/>
      <c r="M2" s="405"/>
      <c r="N2" s="400"/>
    </row>
    <row r="3" spans="1:13" s="266" customFormat="1" ht="54.75" customHeight="1">
      <c r="A3" s="378"/>
      <c r="B3" s="406"/>
      <c r="C3" s="406"/>
      <c r="D3" s="407"/>
      <c r="E3" s="407"/>
      <c r="F3" s="408" t="s">
        <v>232</v>
      </c>
      <c r="G3" s="408" t="s">
        <v>233</v>
      </c>
      <c r="H3" s="408" t="s">
        <v>234</v>
      </c>
      <c r="I3" s="408" t="s">
        <v>235</v>
      </c>
      <c r="J3" s="408" t="s">
        <v>236</v>
      </c>
      <c r="K3" s="408" t="s">
        <v>237</v>
      </c>
      <c r="L3" s="408" t="s">
        <v>238</v>
      </c>
      <c r="M3" s="408" t="s">
        <v>239</v>
      </c>
    </row>
    <row r="4" spans="1:13" s="266" customFormat="1" ht="69" customHeight="1" thickBot="1">
      <c r="A4" s="378"/>
      <c r="B4" s="406"/>
      <c r="C4" s="406"/>
      <c r="D4" s="407"/>
      <c r="E4" s="407"/>
      <c r="F4" s="408"/>
      <c r="G4" s="408"/>
      <c r="H4" s="408"/>
      <c r="I4" s="408"/>
      <c r="J4" s="408"/>
      <c r="K4" s="408"/>
      <c r="L4" s="408"/>
      <c r="M4" s="408"/>
    </row>
    <row r="5" spans="1:13" s="266" customFormat="1" ht="54.75" customHeight="1" thickBot="1">
      <c r="A5" s="409" t="s">
        <v>75</v>
      </c>
      <c r="B5" s="410" t="s">
        <v>84</v>
      </c>
      <c r="C5" s="411" t="s">
        <v>11</v>
      </c>
      <c r="D5" s="412">
        <f>+D7+D13+D24+D26+D29+D32+D40+D44+D46+Q82</f>
        <v>2657.4159999999997</v>
      </c>
      <c r="E5" s="413">
        <f>E7+E13+E15+E17+E19+E21+E22+E24+E26+E29+E32+E34+E36+E38+E40+E42+E44+E46+E48+E50+E52+E54</f>
        <v>2520.921</v>
      </c>
      <c r="F5" s="414">
        <f aca="true" t="shared" si="0" ref="F5:M5">F7+F13+F15+F17+F19+F21+F22+F24+F26+F29+F32+F34+F36+F38+F40+F42+F44+F46+F48+F50+F52+F54</f>
        <v>54.202</v>
      </c>
      <c r="G5" s="415">
        <f t="shared" si="0"/>
        <v>254.823</v>
      </c>
      <c r="H5" s="415">
        <f t="shared" si="0"/>
        <v>360.78499999999997</v>
      </c>
      <c r="I5" s="415">
        <f t="shared" si="0"/>
        <v>328.781</v>
      </c>
      <c r="J5" s="415">
        <f t="shared" si="0"/>
        <v>330.05699999999996</v>
      </c>
      <c r="K5" s="415">
        <f t="shared" si="0"/>
        <v>1015.6659999999999</v>
      </c>
      <c r="L5" s="415">
        <f t="shared" si="0"/>
        <v>47.587</v>
      </c>
      <c r="M5" s="413">
        <f t="shared" si="0"/>
        <v>129.01999999999998</v>
      </c>
    </row>
    <row r="6" spans="1:13" s="266" customFormat="1" ht="54.75" customHeight="1" thickTop="1">
      <c r="A6" s="54">
        <v>1</v>
      </c>
      <c r="B6" s="416" t="s">
        <v>178</v>
      </c>
      <c r="C6" s="60" t="s">
        <v>9</v>
      </c>
      <c r="D6" s="417">
        <f>D8+D10</f>
        <v>0.134</v>
      </c>
      <c r="E6" s="418">
        <f>E8+E10</f>
        <v>0.134</v>
      </c>
      <c r="F6" s="419">
        <f aca="true" t="shared" si="1" ref="F6:M7">F8+F10</f>
        <v>0</v>
      </c>
      <c r="G6" s="420">
        <f t="shared" si="1"/>
        <v>0</v>
      </c>
      <c r="H6" s="420">
        <f t="shared" si="1"/>
        <v>0.035</v>
      </c>
      <c r="I6" s="420">
        <f t="shared" si="1"/>
        <v>0</v>
      </c>
      <c r="J6" s="420">
        <f t="shared" si="1"/>
        <v>0.014</v>
      </c>
      <c r="K6" s="420">
        <f t="shared" si="1"/>
        <v>0</v>
      </c>
      <c r="L6" s="420">
        <f t="shared" si="1"/>
        <v>0.045</v>
      </c>
      <c r="M6" s="421">
        <f t="shared" si="1"/>
        <v>0.04</v>
      </c>
    </row>
    <row r="7" spans="1:13" s="266" customFormat="1" ht="54.75" customHeight="1">
      <c r="A7" s="55"/>
      <c r="B7" s="422" t="s">
        <v>10</v>
      </c>
      <c r="C7" s="61" t="s">
        <v>11</v>
      </c>
      <c r="D7" s="423">
        <f>D9+D11</f>
        <v>147.09799999999998</v>
      </c>
      <c r="E7" s="424">
        <f>E9+E11</f>
        <v>147.098</v>
      </c>
      <c r="F7" s="425">
        <f t="shared" si="1"/>
        <v>0</v>
      </c>
      <c r="G7" s="426">
        <f t="shared" si="1"/>
        <v>0</v>
      </c>
      <c r="H7" s="426">
        <f t="shared" si="1"/>
        <v>37.014</v>
      </c>
      <c r="I7" s="426">
        <f t="shared" si="1"/>
        <v>0</v>
      </c>
      <c r="J7" s="426">
        <f t="shared" si="1"/>
        <v>20.197</v>
      </c>
      <c r="K7" s="426">
        <f t="shared" si="1"/>
        <v>0</v>
      </c>
      <c r="L7" s="426">
        <f t="shared" si="1"/>
        <v>47.587</v>
      </c>
      <c r="M7" s="427">
        <f t="shared" si="1"/>
        <v>42.3</v>
      </c>
    </row>
    <row r="8" spans="1:13" s="266" customFormat="1" ht="54.75" customHeight="1">
      <c r="A8" s="55" t="s">
        <v>12</v>
      </c>
      <c r="B8" s="422" t="s">
        <v>13</v>
      </c>
      <c r="C8" s="61" t="s">
        <v>9</v>
      </c>
      <c r="D8" s="428"/>
      <c r="E8" s="429"/>
      <c r="F8" s="430"/>
      <c r="G8" s="431"/>
      <c r="H8" s="431"/>
      <c r="I8" s="431"/>
      <c r="J8" s="431"/>
      <c r="K8" s="432"/>
      <c r="L8" s="432"/>
      <c r="M8" s="433"/>
    </row>
    <row r="9" spans="1:13" s="266" customFormat="1" ht="54.75" customHeight="1">
      <c r="A9" s="55"/>
      <c r="B9" s="422"/>
      <c r="C9" s="61" t="s">
        <v>11</v>
      </c>
      <c r="D9" s="428"/>
      <c r="E9" s="429"/>
      <c r="F9" s="430"/>
      <c r="G9" s="431"/>
      <c r="H9" s="431"/>
      <c r="I9" s="431"/>
      <c r="J9" s="431"/>
      <c r="K9" s="432"/>
      <c r="L9" s="432"/>
      <c r="M9" s="433"/>
    </row>
    <row r="10" spans="1:13" s="266" customFormat="1" ht="54.75" customHeight="1">
      <c r="A10" s="55" t="s">
        <v>14</v>
      </c>
      <c r="B10" s="422" t="s">
        <v>15</v>
      </c>
      <c r="C10" s="61" t="s">
        <v>9</v>
      </c>
      <c r="D10" s="428">
        <f>0.014+0.12</f>
        <v>0.134</v>
      </c>
      <c r="E10" s="429">
        <f>SUM(F10:M10)</f>
        <v>0.134</v>
      </c>
      <c r="F10" s="430"/>
      <c r="G10" s="431"/>
      <c r="H10" s="431">
        <f>0.035</f>
        <v>0.035</v>
      </c>
      <c r="I10" s="431"/>
      <c r="J10" s="431">
        <v>0.014</v>
      </c>
      <c r="K10" s="432"/>
      <c r="L10" s="432">
        <f>0.045</f>
        <v>0.045</v>
      </c>
      <c r="M10" s="433">
        <v>0.04</v>
      </c>
    </row>
    <row r="11" spans="1:13" s="266" customFormat="1" ht="54.75" customHeight="1" thickBot="1">
      <c r="A11" s="56"/>
      <c r="B11" s="434"/>
      <c r="C11" s="62" t="s">
        <v>11</v>
      </c>
      <c r="D11" s="435">
        <f>20.197+126.901</f>
        <v>147.09799999999998</v>
      </c>
      <c r="E11" s="436">
        <f aca="true" t="shared" si="2" ref="E11:E74">SUM(F11:M11)</f>
        <v>147.098</v>
      </c>
      <c r="F11" s="437"/>
      <c r="G11" s="438"/>
      <c r="H11" s="438">
        <v>37.014</v>
      </c>
      <c r="I11" s="438"/>
      <c r="J11" s="438">
        <f>20.197</f>
        <v>20.197</v>
      </c>
      <c r="K11" s="439"/>
      <c r="L11" s="439">
        <v>47.587</v>
      </c>
      <c r="M11" s="440">
        <f>42.3</f>
        <v>42.3</v>
      </c>
    </row>
    <row r="12" spans="1:13" s="266" customFormat="1" ht="54.75" customHeight="1">
      <c r="A12" s="297" t="s">
        <v>180</v>
      </c>
      <c r="B12" s="441" t="s">
        <v>197</v>
      </c>
      <c r="C12" s="300" t="s">
        <v>194</v>
      </c>
      <c r="D12" s="442"/>
      <c r="E12" s="443">
        <f t="shared" si="2"/>
        <v>0</v>
      </c>
      <c r="F12" s="444"/>
      <c r="G12" s="445"/>
      <c r="H12" s="445"/>
      <c r="I12" s="445"/>
      <c r="J12" s="445"/>
      <c r="K12" s="446"/>
      <c r="L12" s="446"/>
      <c r="M12" s="447"/>
    </row>
    <row r="13" spans="1:13" s="266" customFormat="1" ht="54.75" customHeight="1" thickBot="1">
      <c r="A13" s="298"/>
      <c r="B13" s="448" t="s">
        <v>198</v>
      </c>
      <c r="C13" s="301" t="s">
        <v>11</v>
      </c>
      <c r="D13" s="449"/>
      <c r="E13" s="436">
        <f t="shared" si="2"/>
        <v>0</v>
      </c>
      <c r="F13" s="437"/>
      <c r="G13" s="438"/>
      <c r="H13" s="438"/>
      <c r="I13" s="438"/>
      <c r="J13" s="438"/>
      <c r="K13" s="439"/>
      <c r="L13" s="439"/>
      <c r="M13" s="440"/>
    </row>
    <row r="14" spans="1:13" s="266" customFormat="1" ht="54.75" customHeight="1">
      <c r="A14" s="211" t="s">
        <v>181</v>
      </c>
      <c r="B14" s="450" t="s">
        <v>182</v>
      </c>
      <c r="C14" s="290" t="s">
        <v>183</v>
      </c>
      <c r="D14" s="451"/>
      <c r="E14" s="452">
        <f t="shared" si="2"/>
        <v>0</v>
      </c>
      <c r="F14" s="453"/>
      <c r="G14" s="453"/>
      <c r="H14" s="453"/>
      <c r="I14" s="453"/>
      <c r="J14" s="453"/>
      <c r="K14" s="454"/>
      <c r="L14" s="454"/>
      <c r="M14" s="454"/>
    </row>
    <row r="15" spans="1:13" s="266" customFormat="1" ht="54.75" customHeight="1">
      <c r="A15" s="57"/>
      <c r="B15" s="455"/>
      <c r="C15" s="65" t="s">
        <v>11</v>
      </c>
      <c r="D15" s="456"/>
      <c r="E15" s="428">
        <f t="shared" si="2"/>
        <v>0</v>
      </c>
      <c r="F15" s="431"/>
      <c r="G15" s="431"/>
      <c r="H15" s="431"/>
      <c r="I15" s="431"/>
      <c r="J15" s="431"/>
      <c r="K15" s="432"/>
      <c r="L15" s="432"/>
      <c r="M15" s="432"/>
    </row>
    <row r="16" spans="1:13" s="266" customFormat="1" ht="54.75" customHeight="1">
      <c r="A16" s="57" t="s">
        <v>184</v>
      </c>
      <c r="B16" s="455" t="s">
        <v>192</v>
      </c>
      <c r="C16" s="65" t="s">
        <v>185</v>
      </c>
      <c r="D16" s="456"/>
      <c r="E16" s="428">
        <f t="shared" si="2"/>
        <v>0</v>
      </c>
      <c r="F16" s="431"/>
      <c r="G16" s="431"/>
      <c r="H16" s="431"/>
      <c r="I16" s="431"/>
      <c r="J16" s="431"/>
      <c r="K16" s="432"/>
      <c r="L16" s="432"/>
      <c r="M16" s="432"/>
    </row>
    <row r="17" spans="1:13" s="266" customFormat="1" ht="54.75" customHeight="1">
      <c r="A17" s="57"/>
      <c r="B17" s="455" t="s">
        <v>193</v>
      </c>
      <c r="C17" s="65" t="s">
        <v>11</v>
      </c>
      <c r="D17" s="456"/>
      <c r="E17" s="428">
        <f t="shared" si="2"/>
        <v>0</v>
      </c>
      <c r="F17" s="431"/>
      <c r="G17" s="431"/>
      <c r="H17" s="431"/>
      <c r="I17" s="431"/>
      <c r="J17" s="431"/>
      <c r="K17" s="432"/>
      <c r="L17" s="432"/>
      <c r="M17" s="432"/>
    </row>
    <row r="18" spans="1:13" s="266" customFormat="1" ht="54.75" customHeight="1">
      <c r="A18" s="57" t="s">
        <v>186</v>
      </c>
      <c r="B18" s="455" t="s">
        <v>187</v>
      </c>
      <c r="C18" s="65" t="s">
        <v>185</v>
      </c>
      <c r="D18" s="456"/>
      <c r="E18" s="428">
        <f t="shared" si="2"/>
        <v>0</v>
      </c>
      <c r="F18" s="431"/>
      <c r="G18" s="431"/>
      <c r="H18" s="431"/>
      <c r="I18" s="431"/>
      <c r="J18" s="431"/>
      <c r="K18" s="432"/>
      <c r="L18" s="432"/>
      <c r="M18" s="432"/>
    </row>
    <row r="19" spans="1:13" s="266" customFormat="1" ht="54.75" customHeight="1">
      <c r="A19" s="57"/>
      <c r="B19" s="455" t="s">
        <v>188</v>
      </c>
      <c r="C19" s="65" t="s">
        <v>11</v>
      </c>
      <c r="D19" s="456"/>
      <c r="E19" s="428">
        <f t="shared" si="2"/>
        <v>0</v>
      </c>
      <c r="F19" s="431"/>
      <c r="G19" s="431"/>
      <c r="H19" s="431"/>
      <c r="I19" s="431"/>
      <c r="J19" s="431"/>
      <c r="K19" s="432"/>
      <c r="L19" s="432"/>
      <c r="M19" s="432"/>
    </row>
    <row r="20" spans="1:13" s="266" customFormat="1" ht="54.75" customHeight="1">
      <c r="A20" s="57" t="s">
        <v>189</v>
      </c>
      <c r="B20" s="455" t="s">
        <v>190</v>
      </c>
      <c r="C20" s="65" t="s">
        <v>28</v>
      </c>
      <c r="D20" s="456"/>
      <c r="E20" s="428">
        <f t="shared" si="2"/>
        <v>0</v>
      </c>
      <c r="F20" s="431"/>
      <c r="G20" s="431"/>
      <c r="H20" s="431"/>
      <c r="I20" s="431"/>
      <c r="J20" s="431"/>
      <c r="K20" s="432"/>
      <c r="L20" s="432"/>
      <c r="M20" s="432"/>
    </row>
    <row r="21" spans="1:13" s="266" customFormat="1" ht="54.75" customHeight="1">
      <c r="A21" s="57"/>
      <c r="B21" s="455"/>
      <c r="C21" s="65" t="s">
        <v>11</v>
      </c>
      <c r="D21" s="456"/>
      <c r="E21" s="428">
        <f t="shared" si="2"/>
        <v>0</v>
      </c>
      <c r="F21" s="431"/>
      <c r="G21" s="431"/>
      <c r="H21" s="431"/>
      <c r="I21" s="431"/>
      <c r="J21" s="431"/>
      <c r="K21" s="432"/>
      <c r="L21" s="432"/>
      <c r="M21" s="432"/>
    </row>
    <row r="22" spans="1:13" s="266" customFormat="1" ht="54.75" customHeight="1" thickBot="1">
      <c r="A22" s="57" t="s">
        <v>191</v>
      </c>
      <c r="B22" s="455" t="s">
        <v>240</v>
      </c>
      <c r="C22" s="65" t="s">
        <v>11</v>
      </c>
      <c r="D22" s="456"/>
      <c r="E22" s="456">
        <f t="shared" si="2"/>
        <v>0</v>
      </c>
      <c r="F22" s="457"/>
      <c r="G22" s="457"/>
      <c r="H22" s="457"/>
      <c r="I22" s="457"/>
      <c r="J22" s="457"/>
      <c r="K22" s="458"/>
      <c r="L22" s="458"/>
      <c r="M22" s="458"/>
    </row>
    <row r="23" spans="1:13" s="266" customFormat="1" ht="54.75" customHeight="1">
      <c r="A23" s="58" t="s">
        <v>18</v>
      </c>
      <c r="B23" s="459" t="s">
        <v>104</v>
      </c>
      <c r="C23" s="66" t="s">
        <v>17</v>
      </c>
      <c r="D23" s="460">
        <f>0.33+0.5+0.5</f>
        <v>1.33</v>
      </c>
      <c r="E23" s="443">
        <f t="shared" si="2"/>
        <v>1.33</v>
      </c>
      <c r="F23" s="444"/>
      <c r="G23" s="445">
        <f>0.33</f>
        <v>0.33</v>
      </c>
      <c r="H23" s="445">
        <v>0.5</v>
      </c>
      <c r="I23" s="445">
        <f>0.5</f>
        <v>0.5</v>
      </c>
      <c r="J23" s="445"/>
      <c r="K23" s="446"/>
      <c r="L23" s="446"/>
      <c r="M23" s="447"/>
    </row>
    <row r="24" spans="1:13" s="266" customFormat="1" ht="54.75" customHeight="1" thickBot="1">
      <c r="A24" s="56"/>
      <c r="B24" s="461" t="s">
        <v>55</v>
      </c>
      <c r="C24" s="40" t="s">
        <v>11</v>
      </c>
      <c r="D24" s="435">
        <f>448.117+309.481+304.834</f>
        <v>1062.432</v>
      </c>
      <c r="E24" s="436">
        <f t="shared" si="2"/>
        <v>840.067</v>
      </c>
      <c r="F24" s="437"/>
      <c r="G24" s="438">
        <v>225.752</v>
      </c>
      <c r="H24" s="438">
        <f>309.481</f>
        <v>309.481</v>
      </c>
      <c r="I24" s="438">
        <v>304.834</v>
      </c>
      <c r="J24" s="438"/>
      <c r="K24" s="439"/>
      <c r="L24" s="439"/>
      <c r="M24" s="440"/>
    </row>
    <row r="25" spans="1:13" s="266" customFormat="1" ht="54.75" customHeight="1">
      <c r="A25" s="58" t="s">
        <v>57</v>
      </c>
      <c r="B25" s="459" t="s">
        <v>67</v>
      </c>
      <c r="C25" s="66" t="s">
        <v>9</v>
      </c>
      <c r="D25" s="460">
        <f>0.106</f>
        <v>0.106</v>
      </c>
      <c r="E25" s="443">
        <f t="shared" si="2"/>
        <v>0.106</v>
      </c>
      <c r="F25" s="444"/>
      <c r="G25" s="445"/>
      <c r="H25" s="445">
        <f>0.106</f>
        <v>0.106</v>
      </c>
      <c r="I25" s="445"/>
      <c r="J25" s="445"/>
      <c r="K25" s="446"/>
      <c r="L25" s="446"/>
      <c r="M25" s="447"/>
    </row>
    <row r="26" spans="1:13" s="266" customFormat="1" ht="54.75" customHeight="1" thickBot="1">
      <c r="A26" s="56"/>
      <c r="B26" s="434"/>
      <c r="C26" s="40" t="s">
        <v>11</v>
      </c>
      <c r="D26" s="435">
        <f>8.347</f>
        <v>8.347</v>
      </c>
      <c r="E26" s="436">
        <f t="shared" si="2"/>
        <v>8.347</v>
      </c>
      <c r="F26" s="437"/>
      <c r="G26" s="438"/>
      <c r="H26" s="438">
        <f>8.347</f>
        <v>8.347</v>
      </c>
      <c r="I26" s="438"/>
      <c r="J26" s="438"/>
      <c r="K26" s="439"/>
      <c r="L26" s="439"/>
      <c r="M26" s="440"/>
    </row>
    <row r="27" spans="1:13" s="266" customFormat="1" ht="54.75" customHeight="1">
      <c r="A27" s="58" t="s">
        <v>24</v>
      </c>
      <c r="B27" s="459" t="s">
        <v>85</v>
      </c>
      <c r="C27" s="64" t="s">
        <v>9</v>
      </c>
      <c r="D27" s="460">
        <v>0.157</v>
      </c>
      <c r="E27" s="443">
        <f t="shared" si="2"/>
        <v>0.157</v>
      </c>
      <c r="F27" s="444"/>
      <c r="G27" s="445"/>
      <c r="H27" s="445"/>
      <c r="I27" s="445"/>
      <c r="J27" s="445">
        <f>0.157</f>
        <v>0.157</v>
      </c>
      <c r="K27" s="446"/>
      <c r="L27" s="446"/>
      <c r="M27" s="447"/>
    </row>
    <row r="28" spans="1:13" s="266" customFormat="1" ht="54.75" customHeight="1">
      <c r="A28" s="55"/>
      <c r="B28" s="462" t="s">
        <v>72</v>
      </c>
      <c r="C28" s="61" t="s">
        <v>58</v>
      </c>
      <c r="D28" s="428">
        <v>1</v>
      </c>
      <c r="E28" s="429">
        <f t="shared" si="2"/>
        <v>1</v>
      </c>
      <c r="F28" s="430"/>
      <c r="G28" s="431"/>
      <c r="H28" s="431"/>
      <c r="I28" s="431"/>
      <c r="J28" s="431">
        <v>1</v>
      </c>
      <c r="K28" s="432"/>
      <c r="L28" s="432"/>
      <c r="M28" s="433"/>
    </row>
    <row r="29" spans="1:13" s="266" customFormat="1" ht="54.75" customHeight="1" thickBot="1">
      <c r="A29" s="80"/>
      <c r="B29" s="463"/>
      <c r="C29" s="81" t="s">
        <v>11</v>
      </c>
      <c r="D29" s="464">
        <v>88.865</v>
      </c>
      <c r="E29" s="436">
        <f t="shared" si="2"/>
        <v>88.865</v>
      </c>
      <c r="F29" s="437"/>
      <c r="G29" s="438"/>
      <c r="H29" s="438"/>
      <c r="I29" s="438"/>
      <c r="J29" s="438">
        <f>88.865</f>
        <v>88.865</v>
      </c>
      <c r="K29" s="439"/>
      <c r="L29" s="439"/>
      <c r="M29" s="440"/>
    </row>
    <row r="30" spans="1:13" s="266" customFormat="1" ht="54.75" customHeight="1">
      <c r="A30" s="58" t="s">
        <v>25</v>
      </c>
      <c r="B30" s="459" t="s">
        <v>26</v>
      </c>
      <c r="C30" s="64" t="s">
        <v>9</v>
      </c>
      <c r="D30" s="460">
        <f>0.079+0.159+0.215</f>
        <v>0.45299999999999996</v>
      </c>
      <c r="E30" s="443">
        <f>SUM(F30:M30)</f>
        <v>0.45300000000000007</v>
      </c>
      <c r="F30" s="444"/>
      <c r="G30" s="445"/>
      <c r="H30" s="445"/>
      <c r="I30" s="445">
        <v>0.022</v>
      </c>
      <c r="J30" s="445"/>
      <c r="K30" s="446">
        <f>0.079+0.115+0.1</f>
        <v>0.29400000000000004</v>
      </c>
      <c r="L30" s="446"/>
      <c r="M30" s="447">
        <f>0.053+0.084</f>
        <v>0.137</v>
      </c>
    </row>
    <row r="31" spans="1:13" s="266" customFormat="1" ht="54.75" customHeight="1">
      <c r="A31" s="55"/>
      <c r="B31" s="465" t="s">
        <v>70</v>
      </c>
      <c r="C31" s="61" t="s">
        <v>59</v>
      </c>
      <c r="D31" s="428">
        <f>4+2</f>
        <v>6</v>
      </c>
      <c r="E31" s="429">
        <f t="shared" si="2"/>
        <v>6</v>
      </c>
      <c r="F31" s="430"/>
      <c r="G31" s="431"/>
      <c r="H31" s="431"/>
      <c r="I31" s="431">
        <v>1</v>
      </c>
      <c r="J31" s="431"/>
      <c r="K31" s="432">
        <v>3</v>
      </c>
      <c r="L31" s="432"/>
      <c r="M31" s="433">
        <v>2</v>
      </c>
    </row>
    <row r="32" spans="1:13" s="266" customFormat="1" ht="54.75" customHeight="1" thickBot="1">
      <c r="A32" s="56"/>
      <c r="B32" s="434"/>
      <c r="C32" s="62" t="s">
        <v>11</v>
      </c>
      <c r="D32" s="464">
        <f>43.908+51.31+63.316</f>
        <v>158.534</v>
      </c>
      <c r="E32" s="436">
        <f>SUM(F32:M32)</f>
        <v>157.584</v>
      </c>
      <c r="F32" s="437"/>
      <c r="G32" s="438"/>
      <c r="H32" s="438"/>
      <c r="I32" s="438">
        <f>11.797</f>
        <v>11.797</v>
      </c>
      <c r="J32" s="438"/>
      <c r="K32" s="439">
        <f>43.908+38.434+23.932</f>
        <v>106.274</v>
      </c>
      <c r="L32" s="439"/>
      <c r="M32" s="440">
        <f>14.78+24.733</f>
        <v>39.513</v>
      </c>
    </row>
    <row r="33" spans="1:13" s="266" customFormat="1" ht="54.75" customHeight="1">
      <c r="A33" s="58" t="s">
        <v>27</v>
      </c>
      <c r="B33" s="459" t="s">
        <v>116</v>
      </c>
      <c r="C33" s="66" t="s">
        <v>28</v>
      </c>
      <c r="D33" s="460"/>
      <c r="E33" s="443">
        <f t="shared" si="2"/>
        <v>0</v>
      </c>
      <c r="F33" s="444"/>
      <c r="G33" s="445"/>
      <c r="H33" s="445"/>
      <c r="I33" s="445"/>
      <c r="J33" s="445"/>
      <c r="K33" s="446"/>
      <c r="L33" s="446"/>
      <c r="M33" s="447"/>
    </row>
    <row r="34" spans="1:13" s="266" customFormat="1" ht="54.75" customHeight="1" thickBot="1">
      <c r="A34" s="56"/>
      <c r="B34" s="461" t="s">
        <v>54</v>
      </c>
      <c r="C34" s="40" t="s">
        <v>11</v>
      </c>
      <c r="D34" s="435"/>
      <c r="E34" s="436">
        <f t="shared" si="2"/>
        <v>0</v>
      </c>
      <c r="F34" s="437"/>
      <c r="G34" s="438"/>
      <c r="H34" s="438"/>
      <c r="I34" s="438"/>
      <c r="J34" s="438"/>
      <c r="K34" s="439"/>
      <c r="L34" s="439"/>
      <c r="M34" s="440"/>
    </row>
    <row r="35" spans="1:13" s="266" customFormat="1" ht="54.75" customHeight="1">
      <c r="A35" s="58" t="s">
        <v>29</v>
      </c>
      <c r="B35" s="459" t="s">
        <v>53</v>
      </c>
      <c r="C35" s="66" t="s">
        <v>28</v>
      </c>
      <c r="D35" s="460"/>
      <c r="E35" s="443">
        <f t="shared" si="2"/>
        <v>0</v>
      </c>
      <c r="F35" s="444"/>
      <c r="G35" s="445"/>
      <c r="H35" s="445"/>
      <c r="I35" s="445"/>
      <c r="J35" s="445"/>
      <c r="K35" s="446"/>
      <c r="L35" s="446"/>
      <c r="M35" s="447"/>
    </row>
    <row r="36" spans="1:13" s="266" customFormat="1" ht="54.75" customHeight="1" thickBot="1">
      <c r="A36" s="56"/>
      <c r="B36" s="461" t="s">
        <v>52</v>
      </c>
      <c r="C36" s="40" t="s">
        <v>11</v>
      </c>
      <c r="D36" s="435"/>
      <c r="E36" s="436">
        <f t="shared" si="2"/>
        <v>0</v>
      </c>
      <c r="F36" s="437"/>
      <c r="G36" s="438"/>
      <c r="H36" s="438"/>
      <c r="I36" s="438"/>
      <c r="J36" s="438"/>
      <c r="K36" s="439"/>
      <c r="L36" s="439"/>
      <c r="M36" s="440"/>
    </row>
    <row r="37" spans="1:13" s="266" customFormat="1" ht="54.75" customHeight="1">
      <c r="A37" s="58" t="s">
        <v>31</v>
      </c>
      <c r="B37" s="459" t="s">
        <v>66</v>
      </c>
      <c r="C37" s="66" t="s">
        <v>17</v>
      </c>
      <c r="D37" s="460"/>
      <c r="E37" s="443">
        <f t="shared" si="2"/>
        <v>0</v>
      </c>
      <c r="F37" s="444"/>
      <c r="G37" s="445"/>
      <c r="H37" s="445"/>
      <c r="I37" s="445"/>
      <c r="J37" s="445"/>
      <c r="K37" s="446"/>
      <c r="L37" s="446"/>
      <c r="M37" s="447"/>
    </row>
    <row r="38" spans="1:13" s="266" customFormat="1" ht="54.75" customHeight="1" thickBot="1">
      <c r="A38" s="56"/>
      <c r="B38" s="434"/>
      <c r="C38" s="40" t="s">
        <v>11</v>
      </c>
      <c r="D38" s="435"/>
      <c r="E38" s="436">
        <f t="shared" si="2"/>
        <v>0</v>
      </c>
      <c r="F38" s="437"/>
      <c r="G38" s="438"/>
      <c r="H38" s="438"/>
      <c r="I38" s="438"/>
      <c r="J38" s="438"/>
      <c r="K38" s="439"/>
      <c r="L38" s="439"/>
      <c r="M38" s="440"/>
    </row>
    <row r="39" spans="1:13" s="266" customFormat="1" ht="54.75" customHeight="1">
      <c r="A39" s="58" t="s">
        <v>32</v>
      </c>
      <c r="B39" s="459" t="s">
        <v>80</v>
      </c>
      <c r="C39" s="66" t="s">
        <v>28</v>
      </c>
      <c r="D39" s="460">
        <f>25+66+26+55</f>
        <v>172</v>
      </c>
      <c r="E39" s="443">
        <f>SUM(F39:M39)</f>
        <v>179</v>
      </c>
      <c r="F39" s="444">
        <v>15</v>
      </c>
      <c r="G39" s="445">
        <v>10</v>
      </c>
      <c r="H39" s="445">
        <v>4</v>
      </c>
      <c r="I39" s="445">
        <v>10</v>
      </c>
      <c r="J39" s="445">
        <v>27</v>
      </c>
      <c r="K39" s="446">
        <v>102</v>
      </c>
      <c r="L39" s="446"/>
      <c r="M39" s="447">
        <v>11</v>
      </c>
    </row>
    <row r="40" spans="1:13" s="266" customFormat="1" ht="54.75" customHeight="1" thickBot="1">
      <c r="A40" s="56"/>
      <c r="B40" s="448" t="s">
        <v>81</v>
      </c>
      <c r="C40" s="40" t="s">
        <v>11</v>
      </c>
      <c r="D40" s="435">
        <f>185.92+606.134+210.045+74.274</f>
        <v>1076.373</v>
      </c>
      <c r="E40" s="436">
        <f>SUM(F40:M40)</f>
        <v>1076.3429999999998</v>
      </c>
      <c r="F40" s="466">
        <f>18.9-0.006</f>
        <v>18.894</v>
      </c>
      <c r="G40" s="467">
        <v>12.15</v>
      </c>
      <c r="H40" s="438">
        <v>4.05</v>
      </c>
      <c r="I40" s="467">
        <v>12.15</v>
      </c>
      <c r="J40" s="467">
        <f>185.92+1.35</f>
        <v>187.26999999999998</v>
      </c>
      <c r="K40" s="439">
        <f>606.134+210.045+12.15</f>
        <v>828.329</v>
      </c>
      <c r="L40" s="439"/>
      <c r="M40" s="440">
        <v>13.5</v>
      </c>
    </row>
    <row r="41" spans="1:13" s="266" customFormat="1" ht="54.75" customHeight="1">
      <c r="A41" s="58" t="s">
        <v>34</v>
      </c>
      <c r="B41" s="459" t="s">
        <v>105</v>
      </c>
      <c r="C41" s="66" t="s">
        <v>28</v>
      </c>
      <c r="D41" s="460"/>
      <c r="E41" s="443">
        <f t="shared" si="2"/>
        <v>0</v>
      </c>
      <c r="F41" s="444"/>
      <c r="G41" s="445"/>
      <c r="H41" s="445"/>
      <c r="I41" s="445"/>
      <c r="J41" s="445"/>
      <c r="K41" s="446"/>
      <c r="L41" s="446"/>
      <c r="M41" s="447"/>
    </row>
    <row r="42" spans="1:13" s="266" customFormat="1" ht="54.75" customHeight="1" thickBot="1">
      <c r="A42" s="56"/>
      <c r="B42" s="434"/>
      <c r="C42" s="40" t="s">
        <v>11</v>
      </c>
      <c r="D42" s="435"/>
      <c r="E42" s="436">
        <f t="shared" si="2"/>
        <v>0</v>
      </c>
      <c r="F42" s="437"/>
      <c r="G42" s="438"/>
      <c r="H42" s="438"/>
      <c r="I42" s="438"/>
      <c r="J42" s="438"/>
      <c r="K42" s="439"/>
      <c r="L42" s="439"/>
      <c r="M42" s="440"/>
    </row>
    <row r="43" spans="1:13" s="266" customFormat="1" ht="54.75" customHeight="1">
      <c r="A43" s="58" t="s">
        <v>35</v>
      </c>
      <c r="B43" s="459" t="s">
        <v>78</v>
      </c>
      <c r="C43" s="66" t="s">
        <v>28</v>
      </c>
      <c r="D43" s="460">
        <f>10+35</f>
        <v>45</v>
      </c>
      <c r="E43" s="443">
        <f t="shared" si="2"/>
        <v>45</v>
      </c>
      <c r="F43" s="444">
        <v>15</v>
      </c>
      <c r="G43" s="445">
        <v>8</v>
      </c>
      <c r="H43" s="445">
        <v>2</v>
      </c>
      <c r="I43" s="445"/>
      <c r="J43" s="445">
        <v>8</v>
      </c>
      <c r="K43" s="446">
        <v>4</v>
      </c>
      <c r="L43" s="446"/>
      <c r="M43" s="447">
        <v>8</v>
      </c>
    </row>
    <row r="44" spans="1:13" s="266" customFormat="1" ht="54.75" customHeight="1" thickBot="1">
      <c r="A44" s="56"/>
      <c r="B44" s="461" t="s">
        <v>30</v>
      </c>
      <c r="C44" s="40" t="s">
        <v>11</v>
      </c>
      <c r="D44" s="435">
        <f>30.728+66.452</f>
        <v>97.18</v>
      </c>
      <c r="E44" s="468">
        <f>SUM(F44:M44)</f>
        <v>97.18</v>
      </c>
      <c r="F44" s="437">
        <f>23.372+10.35+1.586</f>
        <v>35.308</v>
      </c>
      <c r="G44" s="467">
        <f>1.88+4.165+9.29+1.586</f>
        <v>16.921</v>
      </c>
      <c r="H44" s="438">
        <f>0.307+1.586</f>
        <v>1.893</v>
      </c>
      <c r="I44" s="438"/>
      <c r="J44" s="438">
        <f>4.1+9.452+1.586</f>
        <v>15.138</v>
      </c>
      <c r="K44" s="439">
        <f>7.5+1.586</f>
        <v>9.086</v>
      </c>
      <c r="L44" s="439"/>
      <c r="M44" s="440">
        <f>17.248+1.586</f>
        <v>18.834</v>
      </c>
    </row>
    <row r="45" spans="1:15" s="266" customFormat="1" ht="54.75" customHeight="1">
      <c r="A45" s="58" t="s">
        <v>36</v>
      </c>
      <c r="B45" s="459" t="s">
        <v>79</v>
      </c>
      <c r="C45" s="469" t="s">
        <v>9</v>
      </c>
      <c r="D45" s="460">
        <f>0.005</f>
        <v>0.005</v>
      </c>
      <c r="E45" s="443">
        <f t="shared" si="2"/>
        <v>0.005</v>
      </c>
      <c r="F45" s="444"/>
      <c r="G45" s="445"/>
      <c r="H45" s="445"/>
      <c r="I45" s="445"/>
      <c r="J45" s="445">
        <f>0.005</f>
        <v>0.005</v>
      </c>
      <c r="K45" s="446"/>
      <c r="L45" s="446"/>
      <c r="M45" s="447"/>
      <c r="O45" s="266">
        <f>D44-E44</f>
        <v>0</v>
      </c>
    </row>
    <row r="46" spans="1:13" s="266" customFormat="1" ht="54.75" customHeight="1" thickBot="1">
      <c r="A46" s="56"/>
      <c r="B46" s="461" t="s">
        <v>106</v>
      </c>
      <c r="C46" s="470" t="s">
        <v>40</v>
      </c>
      <c r="D46" s="435">
        <f>18.587</f>
        <v>18.587</v>
      </c>
      <c r="E46" s="468">
        <f t="shared" si="2"/>
        <v>18.587</v>
      </c>
      <c r="F46" s="437"/>
      <c r="G46" s="438"/>
      <c r="H46" s="438"/>
      <c r="I46" s="438"/>
      <c r="J46" s="438">
        <f>18.587</f>
        <v>18.587</v>
      </c>
      <c r="K46" s="439"/>
      <c r="L46" s="439"/>
      <c r="M46" s="440"/>
    </row>
    <row r="47" spans="1:13" s="266" customFormat="1" ht="54.75" customHeight="1">
      <c r="A47" s="58" t="s">
        <v>37</v>
      </c>
      <c r="B47" s="459" t="s">
        <v>82</v>
      </c>
      <c r="C47" s="66" t="s">
        <v>9</v>
      </c>
      <c r="D47" s="460">
        <f>0.003+0.003</f>
        <v>0.006</v>
      </c>
      <c r="E47" s="443">
        <f t="shared" si="2"/>
        <v>0.006</v>
      </c>
      <c r="F47" s="444"/>
      <c r="G47" s="445"/>
      <c r="H47" s="445"/>
      <c r="I47" s="445"/>
      <c r="J47" s="445"/>
      <c r="K47" s="446">
        <v>0.003</v>
      </c>
      <c r="L47" s="446"/>
      <c r="M47" s="447">
        <v>0.003</v>
      </c>
    </row>
    <row r="48" spans="1:13" s="266" customFormat="1" ht="54.75" customHeight="1" thickBot="1">
      <c r="A48" s="56"/>
      <c r="B48" s="461" t="s">
        <v>83</v>
      </c>
      <c r="C48" s="40" t="s">
        <v>11</v>
      </c>
      <c r="D48" s="435">
        <f>14.873+71.977</f>
        <v>86.85000000000001</v>
      </c>
      <c r="E48" s="468">
        <f t="shared" si="2"/>
        <v>86.85000000000001</v>
      </c>
      <c r="F48" s="437"/>
      <c r="G48" s="438"/>
      <c r="H48" s="438"/>
      <c r="I48" s="438"/>
      <c r="J48" s="438"/>
      <c r="K48" s="439">
        <f>71.977</f>
        <v>71.977</v>
      </c>
      <c r="L48" s="439"/>
      <c r="M48" s="440">
        <f>14.873</f>
        <v>14.873</v>
      </c>
    </row>
    <row r="49" spans="1:13" s="266" customFormat="1" ht="54.75" customHeight="1">
      <c r="A49" s="4" t="s">
        <v>51</v>
      </c>
      <c r="B49" s="471" t="s">
        <v>139</v>
      </c>
      <c r="C49" s="5" t="s">
        <v>28</v>
      </c>
      <c r="D49" s="460"/>
      <c r="E49" s="443">
        <f t="shared" si="2"/>
        <v>0</v>
      </c>
      <c r="F49" s="472"/>
      <c r="G49" s="473"/>
      <c r="H49" s="473"/>
      <c r="I49" s="473"/>
      <c r="J49" s="473"/>
      <c r="K49" s="474"/>
      <c r="L49" s="474"/>
      <c r="M49" s="475"/>
    </row>
    <row r="50" spans="1:13" s="266" customFormat="1" ht="54.75" customHeight="1" thickBot="1">
      <c r="A50" s="12"/>
      <c r="B50" s="476" t="s">
        <v>140</v>
      </c>
      <c r="C50" s="13" t="s">
        <v>11</v>
      </c>
      <c r="D50" s="435"/>
      <c r="E50" s="436">
        <f t="shared" si="2"/>
        <v>0</v>
      </c>
      <c r="F50" s="477"/>
      <c r="G50" s="478"/>
      <c r="H50" s="478"/>
      <c r="I50" s="478"/>
      <c r="J50" s="478"/>
      <c r="K50" s="479"/>
      <c r="L50" s="479"/>
      <c r="M50" s="480"/>
    </row>
    <row r="51" spans="1:13" s="266" customFormat="1" ht="54.75" customHeight="1">
      <c r="A51" s="58" t="s">
        <v>153</v>
      </c>
      <c r="B51" s="459" t="s">
        <v>68</v>
      </c>
      <c r="C51" s="66" t="s">
        <v>9</v>
      </c>
      <c r="D51" s="460"/>
      <c r="E51" s="443">
        <f t="shared" si="2"/>
        <v>0</v>
      </c>
      <c r="F51" s="444"/>
      <c r="G51" s="445"/>
      <c r="H51" s="445"/>
      <c r="I51" s="445"/>
      <c r="J51" s="445"/>
      <c r="K51" s="446"/>
      <c r="L51" s="446"/>
      <c r="M51" s="447"/>
    </row>
    <row r="52" spans="1:13" s="266" customFormat="1" ht="54.75" customHeight="1" thickBot="1">
      <c r="A52" s="56"/>
      <c r="B52" s="434"/>
      <c r="C52" s="40" t="s">
        <v>11</v>
      </c>
      <c r="D52" s="435"/>
      <c r="E52" s="436">
        <f t="shared" si="2"/>
        <v>0</v>
      </c>
      <c r="F52" s="437"/>
      <c r="G52" s="438"/>
      <c r="H52" s="438"/>
      <c r="I52" s="438"/>
      <c r="J52" s="438"/>
      <c r="K52" s="439"/>
      <c r="L52" s="439"/>
      <c r="M52" s="440"/>
    </row>
    <row r="53" spans="1:13" s="266" customFormat="1" ht="54.75" customHeight="1">
      <c r="A53" s="58" t="s">
        <v>39</v>
      </c>
      <c r="B53" s="459" t="s">
        <v>154</v>
      </c>
      <c r="C53" s="66" t="s">
        <v>28</v>
      </c>
      <c r="D53" s="460"/>
      <c r="E53" s="443">
        <f t="shared" si="2"/>
        <v>0</v>
      </c>
      <c r="F53" s="444"/>
      <c r="G53" s="445"/>
      <c r="H53" s="445"/>
      <c r="I53" s="445"/>
      <c r="J53" s="445"/>
      <c r="K53" s="446"/>
      <c r="L53" s="446"/>
      <c r="M53" s="447"/>
    </row>
    <row r="54" spans="1:13" s="266" customFormat="1" ht="54.75" customHeight="1" thickBot="1">
      <c r="A54" s="80"/>
      <c r="B54" s="481"/>
      <c r="C54" s="482" t="s">
        <v>11</v>
      </c>
      <c r="D54" s="464"/>
      <c r="E54" s="436">
        <f t="shared" si="2"/>
        <v>0</v>
      </c>
      <c r="F54" s="437"/>
      <c r="G54" s="438"/>
      <c r="H54" s="438"/>
      <c r="I54" s="438"/>
      <c r="J54" s="438"/>
      <c r="K54" s="439"/>
      <c r="L54" s="439"/>
      <c r="M54" s="440"/>
    </row>
    <row r="55" spans="1:14" s="266" customFormat="1" ht="54.75" customHeight="1" thickBot="1">
      <c r="A55" s="483" t="s">
        <v>76</v>
      </c>
      <c r="B55" s="484" t="s">
        <v>77</v>
      </c>
      <c r="C55" s="485" t="s">
        <v>11</v>
      </c>
      <c r="D55" s="486">
        <f>D57+D67+D69</f>
        <v>1265.0660000000003</v>
      </c>
      <c r="E55" s="486">
        <f>E57+E67+E69</f>
        <v>1265.062</v>
      </c>
      <c r="F55" s="487">
        <f aca="true" t="shared" si="3" ref="F55:M55">F57+F67+F69</f>
        <v>247.65099999999998</v>
      </c>
      <c r="G55" s="487">
        <f t="shared" si="3"/>
        <v>105.037</v>
      </c>
      <c r="H55" s="487">
        <f t="shared" si="3"/>
        <v>169.193</v>
      </c>
      <c r="I55" s="487">
        <f t="shared" si="3"/>
        <v>114.591</v>
      </c>
      <c r="J55" s="487">
        <f t="shared" si="3"/>
        <v>153.69299999999998</v>
      </c>
      <c r="K55" s="487">
        <f t="shared" si="3"/>
        <v>259.23299999999995</v>
      </c>
      <c r="L55" s="487">
        <f t="shared" si="3"/>
        <v>33.664</v>
      </c>
      <c r="M55" s="487">
        <f t="shared" si="3"/>
        <v>182</v>
      </c>
      <c r="N55" s="488"/>
    </row>
    <row r="56" spans="1:13" s="266" customFormat="1" ht="54.75" customHeight="1">
      <c r="A56" s="58" t="s">
        <v>41</v>
      </c>
      <c r="B56" s="459" t="s">
        <v>94</v>
      </c>
      <c r="C56" s="64" t="s">
        <v>17</v>
      </c>
      <c r="D56" s="489">
        <f>D58+D60+D62+D64</f>
        <v>0.376</v>
      </c>
      <c r="E56" s="490">
        <f>E58+E60+E62+E64</f>
        <v>0.37599999999999995</v>
      </c>
      <c r="F56" s="491">
        <f aca="true" t="shared" si="4" ref="F56:M57">F58+F60+F62+F64</f>
        <v>0.05</v>
      </c>
      <c r="G56" s="491">
        <f t="shared" si="4"/>
        <v>0.034</v>
      </c>
      <c r="H56" s="491">
        <f t="shared" si="4"/>
        <v>0.038</v>
      </c>
      <c r="I56" s="491">
        <f t="shared" si="4"/>
        <v>0.049</v>
      </c>
      <c r="J56" s="491">
        <f t="shared" si="4"/>
        <v>0.05600000000000001</v>
      </c>
      <c r="K56" s="491">
        <f t="shared" si="4"/>
        <v>0.045</v>
      </c>
      <c r="L56" s="491">
        <f t="shared" si="4"/>
        <v>0.025</v>
      </c>
      <c r="M56" s="492">
        <f t="shared" si="4"/>
        <v>0.079</v>
      </c>
    </row>
    <row r="57" spans="1:13" s="266" customFormat="1" ht="54.75" customHeight="1" thickBot="1">
      <c r="A57" s="80"/>
      <c r="B57" s="463" t="s">
        <v>47</v>
      </c>
      <c r="C57" s="62" t="s">
        <v>11</v>
      </c>
      <c r="D57" s="493">
        <f>D59+D61+D63+D65</f>
        <v>274.962</v>
      </c>
      <c r="E57" s="494">
        <f>E59+E61+E63+E65</f>
        <v>274.95799999999997</v>
      </c>
      <c r="F57" s="495">
        <f t="shared" si="4"/>
        <v>36.887</v>
      </c>
      <c r="G57" s="495">
        <f t="shared" si="4"/>
        <v>35.953</v>
      </c>
      <c r="H57" s="495">
        <f t="shared" si="4"/>
        <v>21.936</v>
      </c>
      <c r="I57" s="495">
        <f t="shared" si="4"/>
        <v>33.688</v>
      </c>
      <c r="J57" s="495">
        <f t="shared" si="4"/>
        <v>36.228</v>
      </c>
      <c r="K57" s="495">
        <f t="shared" si="4"/>
        <v>28.604</v>
      </c>
      <c r="L57" s="495">
        <f t="shared" si="4"/>
        <v>19.064</v>
      </c>
      <c r="M57" s="496">
        <f t="shared" si="4"/>
        <v>62.59799999999999</v>
      </c>
    </row>
    <row r="58" spans="1:13" s="266" customFormat="1" ht="54.75" customHeight="1">
      <c r="A58" s="58" t="s">
        <v>145</v>
      </c>
      <c r="B58" s="497" t="s">
        <v>19</v>
      </c>
      <c r="C58" s="64" t="s">
        <v>20</v>
      </c>
      <c r="D58" s="460">
        <v>0.078</v>
      </c>
      <c r="E58" s="460">
        <f t="shared" si="2"/>
        <v>0.078</v>
      </c>
      <c r="F58" s="445">
        <f>0.012+0.009</f>
        <v>0.020999999999999998</v>
      </c>
      <c r="G58" s="445">
        <v>0.012</v>
      </c>
      <c r="H58" s="445">
        <v>0.006</v>
      </c>
      <c r="I58" s="445"/>
      <c r="J58" s="445"/>
      <c r="K58" s="446">
        <f>0.012+0.003</f>
        <v>0.015</v>
      </c>
      <c r="L58" s="446"/>
      <c r="M58" s="447">
        <v>0.024</v>
      </c>
    </row>
    <row r="59" spans="1:13" s="266" customFormat="1" ht="54.75" customHeight="1">
      <c r="A59" s="55"/>
      <c r="B59" s="422"/>
      <c r="C59" s="61" t="s">
        <v>11</v>
      </c>
      <c r="D59" s="428">
        <v>70.364</v>
      </c>
      <c r="E59" s="428">
        <f t="shared" si="2"/>
        <v>70.36399999999999</v>
      </c>
      <c r="F59" s="431">
        <f>10.448+9.674</f>
        <v>20.122</v>
      </c>
      <c r="G59" s="431">
        <v>10.448</v>
      </c>
      <c r="H59" s="431">
        <v>5.224</v>
      </c>
      <c r="I59" s="431"/>
      <c r="J59" s="431"/>
      <c r="K59" s="432">
        <f>10.448+3.224</f>
        <v>13.672</v>
      </c>
      <c r="L59" s="432"/>
      <c r="M59" s="433">
        <v>20.898</v>
      </c>
    </row>
    <row r="60" spans="1:13" s="266" customFormat="1" ht="54.75" customHeight="1">
      <c r="A60" s="55" t="s">
        <v>146</v>
      </c>
      <c r="B60" s="422" t="s">
        <v>21</v>
      </c>
      <c r="C60" s="61" t="s">
        <v>17</v>
      </c>
      <c r="D60" s="428">
        <v>0.143</v>
      </c>
      <c r="E60" s="498">
        <f t="shared" si="2"/>
        <v>0.143</v>
      </c>
      <c r="F60" s="431">
        <f>0.002+0.006+0.008</f>
        <v>0.016</v>
      </c>
      <c r="G60" s="431">
        <f>0.006+0.008</f>
        <v>0.014</v>
      </c>
      <c r="H60" s="431">
        <v>0.008</v>
      </c>
      <c r="I60" s="431">
        <f>0.002+0.004+0.008</f>
        <v>0.014</v>
      </c>
      <c r="J60" s="431">
        <f>0.024+0.003+0.008</f>
        <v>0.035</v>
      </c>
      <c r="K60" s="432">
        <f>0.001+0.005+0.008</f>
        <v>0.014</v>
      </c>
      <c r="L60" s="432">
        <f>0.006+0.008</f>
        <v>0.014</v>
      </c>
      <c r="M60" s="433">
        <f>0.022+0.004+0.002</f>
        <v>0.027999999999999997</v>
      </c>
    </row>
    <row r="61" spans="1:13" s="266" customFormat="1" ht="54.75" customHeight="1">
      <c r="A61" s="55"/>
      <c r="B61" s="422"/>
      <c r="C61" s="61" t="s">
        <v>11</v>
      </c>
      <c r="D61" s="428">
        <v>86.766</v>
      </c>
      <c r="E61" s="428">
        <f t="shared" si="2"/>
        <v>86.766</v>
      </c>
      <c r="F61" s="499">
        <f>1.475+3.224+3.728</f>
        <v>8.427</v>
      </c>
      <c r="G61" s="431">
        <f>4.425+3.728</f>
        <v>8.153</v>
      </c>
      <c r="H61" s="431">
        <v>3.728</v>
      </c>
      <c r="I61" s="431">
        <f>1.475+1.07+3.726</f>
        <v>6.271</v>
      </c>
      <c r="J61" s="431">
        <f>17.699+1.907+3.726</f>
        <v>23.332</v>
      </c>
      <c r="K61" s="432">
        <f>0.737+2.384+3.726</f>
        <v>6.8469999999999995</v>
      </c>
      <c r="L61" s="432">
        <f>4.425+3.726</f>
        <v>8.151</v>
      </c>
      <c r="M61" s="433">
        <f>16.224+1.907+3.726</f>
        <v>21.857</v>
      </c>
    </row>
    <row r="62" spans="1:13" s="266" customFormat="1" ht="54.75" customHeight="1">
      <c r="A62" s="55" t="s">
        <v>147</v>
      </c>
      <c r="B62" s="422" t="s">
        <v>22</v>
      </c>
      <c r="C62" s="61" t="s">
        <v>17</v>
      </c>
      <c r="D62" s="428">
        <f>0.006+0.034+0.01</f>
        <v>0.05</v>
      </c>
      <c r="E62" s="428">
        <f t="shared" si="2"/>
        <v>0.05</v>
      </c>
      <c r="F62" s="431">
        <v>0.003</v>
      </c>
      <c r="G62" s="431">
        <f>0.003</f>
        <v>0.003</v>
      </c>
      <c r="H62" s="431"/>
      <c r="I62" s="431">
        <f>0.022+0.002</f>
        <v>0.024</v>
      </c>
      <c r="J62" s="431">
        <f>0.001</f>
        <v>0.001</v>
      </c>
      <c r="K62" s="432">
        <f>0.002</f>
        <v>0.002</v>
      </c>
      <c r="L62" s="432"/>
      <c r="M62" s="433">
        <f>0.012+0.004+0.001</f>
        <v>0.017</v>
      </c>
    </row>
    <row r="63" spans="1:13" s="266" customFormat="1" ht="54.75" customHeight="1">
      <c r="A63" s="55"/>
      <c r="B63" s="422"/>
      <c r="C63" s="61" t="s">
        <v>11</v>
      </c>
      <c r="D63" s="428">
        <f>5.996+30.539+7.512</f>
        <v>44.047000000000004</v>
      </c>
      <c r="E63" s="428">
        <f t="shared" si="2"/>
        <v>44.043</v>
      </c>
      <c r="F63" s="431">
        <f>2.994</f>
        <v>2.994</v>
      </c>
      <c r="G63" s="431">
        <f>2.998</f>
        <v>2.998</v>
      </c>
      <c r="H63" s="431"/>
      <c r="I63" s="431">
        <f>19.76+1.502</f>
        <v>21.262</v>
      </c>
      <c r="J63" s="431">
        <f>0.753</f>
        <v>0.753</v>
      </c>
      <c r="K63" s="432">
        <v>1.502</v>
      </c>
      <c r="L63" s="432"/>
      <c r="M63" s="433">
        <f>10.778+3.005+0.751</f>
        <v>14.534</v>
      </c>
    </row>
    <row r="64" spans="1:13" s="266" customFormat="1" ht="54.75" customHeight="1">
      <c r="A64" s="55" t="s">
        <v>148</v>
      </c>
      <c r="B64" s="422" t="s">
        <v>23</v>
      </c>
      <c r="C64" s="61" t="s">
        <v>17</v>
      </c>
      <c r="D64" s="498">
        <f>0.015+0.01+0.055+0.007+0.014+0.004</f>
        <v>0.10500000000000001</v>
      </c>
      <c r="E64" s="498">
        <f t="shared" si="2"/>
        <v>0.105</v>
      </c>
      <c r="F64" s="431">
        <f>0.006+0.004</f>
        <v>0.01</v>
      </c>
      <c r="G64" s="431">
        <f>0.005</f>
        <v>0.005</v>
      </c>
      <c r="H64" s="431">
        <f>0.006+0.01+0.008</f>
        <v>0.024</v>
      </c>
      <c r="I64" s="431">
        <f>0.009+0.002</f>
        <v>0.011</v>
      </c>
      <c r="J64" s="431">
        <f>0.02</f>
        <v>0.02</v>
      </c>
      <c r="K64" s="432">
        <f>0.012+0.002</f>
        <v>0.014</v>
      </c>
      <c r="L64" s="432">
        <f>0.003+0.006+0.002</f>
        <v>0.011000000000000001</v>
      </c>
      <c r="M64" s="433">
        <f>0.004+0.001+0.003+0.002</f>
        <v>0.01</v>
      </c>
    </row>
    <row r="65" spans="1:13" s="266" customFormat="1" ht="54.75" customHeight="1" thickBot="1">
      <c r="A65" s="56"/>
      <c r="B65" s="434"/>
      <c r="C65" s="62" t="s">
        <v>11</v>
      </c>
      <c r="D65" s="435">
        <f>7.682+5.686+31.757+20.096+6.647+1.917</f>
        <v>73.78500000000001</v>
      </c>
      <c r="E65" s="500">
        <f t="shared" si="2"/>
        <v>73.785</v>
      </c>
      <c r="F65" s="438">
        <f>3.445+1.899</f>
        <v>5.343999999999999</v>
      </c>
      <c r="G65" s="438">
        <f>14.354</f>
        <v>14.354</v>
      </c>
      <c r="H65" s="438">
        <f>3.412+5.774+3.798</f>
        <v>12.984</v>
      </c>
      <c r="I65" s="438">
        <f>5.197+0.958</f>
        <v>6.155</v>
      </c>
      <c r="J65" s="438">
        <f>11.548+0.595</f>
        <v>12.143</v>
      </c>
      <c r="K65" s="439">
        <f>5.634+0.949</f>
        <v>6.583</v>
      </c>
      <c r="L65" s="439">
        <f>1.706+3.465+5.742</f>
        <v>10.913</v>
      </c>
      <c r="M65" s="440">
        <f>2.048+0.569+1.733+0.959</f>
        <v>5.308999999999999</v>
      </c>
    </row>
    <row r="66" spans="1:13" s="266" customFormat="1" ht="54.75" customHeight="1">
      <c r="A66" s="58" t="s">
        <v>155</v>
      </c>
      <c r="B66" s="459" t="s">
        <v>49</v>
      </c>
      <c r="C66" s="66" t="s">
        <v>28</v>
      </c>
      <c r="D66" s="460">
        <f>34+5+19+2+5+7+4</f>
        <v>76</v>
      </c>
      <c r="E66" s="443">
        <f>SUM(F66:M66)</f>
        <v>76</v>
      </c>
      <c r="F66" s="444">
        <f>6+2+2</f>
        <v>10</v>
      </c>
      <c r="G66" s="445">
        <f>2+1+1</f>
        <v>4</v>
      </c>
      <c r="H66" s="445">
        <f>6+1</f>
        <v>7</v>
      </c>
      <c r="I66" s="445">
        <f>7+5+1+2</f>
        <v>15</v>
      </c>
      <c r="J66" s="445">
        <f>1+1+1+3</f>
        <v>6</v>
      </c>
      <c r="K66" s="446">
        <f>8+4+4+2+2+3+1</f>
        <v>24</v>
      </c>
      <c r="L66" s="446">
        <f>1+1</f>
        <v>2</v>
      </c>
      <c r="M66" s="447">
        <f>5+2+1</f>
        <v>8</v>
      </c>
    </row>
    <row r="67" spans="1:13" s="266" customFormat="1" ht="54.75" customHeight="1" thickBot="1">
      <c r="A67" s="56"/>
      <c r="B67" s="434"/>
      <c r="C67" s="40" t="s">
        <v>11</v>
      </c>
      <c r="D67" s="500">
        <f>165.202+24.684+68.846+8.1+15.22+21.828+14.011</f>
        <v>317.891</v>
      </c>
      <c r="E67" s="468">
        <f t="shared" si="2"/>
        <v>317.891</v>
      </c>
      <c r="F67" s="466">
        <f>29.153+7.248+8.1</f>
        <v>44.501</v>
      </c>
      <c r="G67" s="438">
        <f>9.717+4.937+3.624</f>
        <v>18.278</v>
      </c>
      <c r="H67" s="438">
        <f>29.153+3.624</f>
        <v>32.777</v>
      </c>
      <c r="I67" s="438">
        <f>34.012+18.12+3.044+6.236</f>
        <v>61.412</v>
      </c>
      <c r="J67" s="438">
        <f>3.624+3.044+3.118+10.508</f>
        <v>20.293999999999997</v>
      </c>
      <c r="K67" s="439">
        <f>38.872+19.747+14.496+7.248+6.088+9.354-0.008+3.503</f>
        <v>99.3</v>
      </c>
      <c r="L67" s="439">
        <f>3.624+3.118</f>
        <v>6.742</v>
      </c>
      <c r="M67" s="440">
        <f>24.295+7.248+3.044</f>
        <v>34.587</v>
      </c>
    </row>
    <row r="68" spans="1:13" s="266" customFormat="1" ht="54.75" customHeight="1">
      <c r="A68" s="54" t="s">
        <v>195</v>
      </c>
      <c r="B68" s="416" t="s">
        <v>107</v>
      </c>
      <c r="C68" s="63" t="s">
        <v>28</v>
      </c>
      <c r="D68" s="452">
        <f>63+46+104+148+34+8+39+36</f>
        <v>478</v>
      </c>
      <c r="E68" s="501">
        <f t="shared" si="2"/>
        <v>478</v>
      </c>
      <c r="F68" s="502">
        <f>17+9+29+36+12+10+6</f>
        <v>119</v>
      </c>
      <c r="G68" s="453">
        <f>6+3+8+13</f>
        <v>30</v>
      </c>
      <c r="H68" s="453">
        <f>15+10+10+15+13+1+12</f>
        <v>76</v>
      </c>
      <c r="I68" s="453">
        <f>2+5+8+14</f>
        <v>29</v>
      </c>
      <c r="J68" s="453">
        <f>10+6+21+20+5+2+2+6</f>
        <v>72</v>
      </c>
      <c r="K68" s="454">
        <f>8+14+20+29+3+5+4+10</f>
        <v>93</v>
      </c>
      <c r="L68" s="454">
        <f>4+5+2</f>
        <v>11</v>
      </c>
      <c r="M68" s="454">
        <f>7+9+22+9+1</f>
        <v>48</v>
      </c>
    </row>
    <row r="69" spans="1:13" s="266" customFormat="1" ht="54.75" customHeight="1" thickBot="1">
      <c r="A69" s="57"/>
      <c r="B69" s="503" t="s">
        <v>117</v>
      </c>
      <c r="C69" s="46" t="s">
        <v>11</v>
      </c>
      <c r="D69" s="504">
        <f>31.364+24.866+91.67+445.685+24.564+5.88+25.147+23.037</f>
        <v>672.2130000000001</v>
      </c>
      <c r="E69" s="505">
        <f t="shared" si="2"/>
        <v>672.213</v>
      </c>
      <c r="F69" s="506">
        <f>8.465+4.865+25.564+108.41+8.67+6.45+3.839</f>
        <v>166.26299999999998</v>
      </c>
      <c r="G69" s="457">
        <f>2.987+1.622+7.051+39.146</f>
        <v>50.806</v>
      </c>
      <c r="H69" s="457">
        <f>7.468+5.406+8.815+45.171+39.148+0.735+7.737</f>
        <v>114.48</v>
      </c>
      <c r="I69" s="457">
        <f>1.762+3.612+5.158+8.959</f>
        <v>19.491</v>
      </c>
      <c r="J69" s="457">
        <f>4.978+3.243+18.51+60.23+3.612+1.47+1.289+3.839</f>
        <v>97.17099999999999</v>
      </c>
      <c r="K69" s="458">
        <f>3.982+7.568+17.628+87.33+2.167+3.675+2.58+6.399</f>
        <v>131.32899999999998</v>
      </c>
      <c r="L69" s="458">
        <f>2.162+4.407+1.289</f>
        <v>7.858</v>
      </c>
      <c r="M69" s="458">
        <f>3.484+7.933+66.25+6.502+0.646</f>
        <v>84.815</v>
      </c>
    </row>
    <row r="70" spans="1:14" s="266" customFormat="1" ht="54.75" customHeight="1" thickBot="1">
      <c r="A70" s="507" t="s">
        <v>88</v>
      </c>
      <c r="B70" s="508" t="s">
        <v>86</v>
      </c>
      <c r="C70" s="507" t="s">
        <v>11</v>
      </c>
      <c r="D70" s="509">
        <f>D72+D74+D76</f>
        <v>338.03</v>
      </c>
      <c r="E70" s="510">
        <f>E72+E74+E76</f>
        <v>338.03</v>
      </c>
      <c r="F70" s="511">
        <f aca="true" t="shared" si="5" ref="F70:M70">F72+F74+F76</f>
        <v>87.77099999999999</v>
      </c>
      <c r="G70" s="511">
        <f t="shared" si="5"/>
        <v>15.772</v>
      </c>
      <c r="H70" s="511">
        <f t="shared" si="5"/>
        <v>7.012</v>
      </c>
      <c r="I70" s="511">
        <f t="shared" si="5"/>
        <v>7.589</v>
      </c>
      <c r="J70" s="511">
        <f t="shared" si="5"/>
        <v>23.783</v>
      </c>
      <c r="K70" s="511">
        <f t="shared" si="5"/>
        <v>88.398</v>
      </c>
      <c r="L70" s="511">
        <f t="shared" si="5"/>
        <v>31.599</v>
      </c>
      <c r="M70" s="512">
        <f t="shared" si="5"/>
        <v>76.106</v>
      </c>
      <c r="N70" s="488"/>
    </row>
    <row r="71" spans="1:13" s="266" customFormat="1" ht="54.75" customHeight="1">
      <c r="A71" s="100">
        <v>21</v>
      </c>
      <c r="B71" s="76" t="s">
        <v>118</v>
      </c>
      <c r="C71" s="5" t="s">
        <v>17</v>
      </c>
      <c r="D71" s="513">
        <v>0.37</v>
      </c>
      <c r="E71" s="514">
        <f t="shared" si="2"/>
        <v>0.37000000000000005</v>
      </c>
      <c r="F71" s="472">
        <f>0.011+0.002+0.001+0.05+0.02+0.01</f>
        <v>0.094</v>
      </c>
      <c r="G71" s="473">
        <v>0.005</v>
      </c>
      <c r="H71" s="473"/>
      <c r="I71" s="473">
        <v>0.002</v>
      </c>
      <c r="J71" s="473">
        <v>0.045</v>
      </c>
      <c r="K71" s="474">
        <f>0.041+0.04+0.023+0.05</f>
        <v>0.15400000000000003</v>
      </c>
      <c r="L71" s="474"/>
      <c r="M71" s="475">
        <v>0.07</v>
      </c>
    </row>
    <row r="72" spans="1:13" s="266" customFormat="1" ht="54.75" customHeight="1" thickBot="1">
      <c r="A72" s="13"/>
      <c r="B72" s="73" t="s">
        <v>119</v>
      </c>
      <c r="C72" s="13" t="s">
        <v>11</v>
      </c>
      <c r="D72" s="435">
        <v>35.998</v>
      </c>
      <c r="E72" s="436">
        <f t="shared" si="2"/>
        <v>35.998000000000005</v>
      </c>
      <c r="F72" s="477">
        <v>9.146</v>
      </c>
      <c r="G72" s="478">
        <v>0.487</v>
      </c>
      <c r="H72" s="478"/>
      <c r="I72" s="478">
        <v>0.194</v>
      </c>
      <c r="J72" s="478">
        <v>4.378</v>
      </c>
      <c r="K72" s="479">
        <v>14.983</v>
      </c>
      <c r="L72" s="479"/>
      <c r="M72" s="480">
        <v>6.81</v>
      </c>
    </row>
    <row r="73" spans="1:13" s="266" customFormat="1" ht="54.75" customHeight="1">
      <c r="A73" s="515">
        <v>22</v>
      </c>
      <c r="B73" s="516" t="s">
        <v>120</v>
      </c>
      <c r="C73" s="5" t="s">
        <v>28</v>
      </c>
      <c r="D73" s="460">
        <v>181</v>
      </c>
      <c r="E73" s="443">
        <f>SUM(F73:M73)</f>
        <v>181</v>
      </c>
      <c r="F73" s="472">
        <f>14+4+7+14+4+4</f>
        <v>47</v>
      </c>
      <c r="G73" s="473">
        <f>4+4+2+4</f>
        <v>14</v>
      </c>
      <c r="H73" s="473">
        <f>4+3</f>
        <v>7</v>
      </c>
      <c r="I73" s="473">
        <v>3</v>
      </c>
      <c r="J73" s="473">
        <f>6+1+3+3</f>
        <v>13</v>
      </c>
      <c r="K73" s="474">
        <f>7+6+1+2+2+12+3</f>
        <v>33</v>
      </c>
      <c r="L73" s="474">
        <f>11+14+2+3</f>
        <v>30</v>
      </c>
      <c r="M73" s="475">
        <f>12+1+2+1+10+5+3</f>
        <v>34</v>
      </c>
    </row>
    <row r="74" spans="1:13" s="266" customFormat="1" ht="54.75" customHeight="1" thickBot="1">
      <c r="A74" s="109"/>
      <c r="B74" s="517" t="s">
        <v>108</v>
      </c>
      <c r="C74" s="108" t="s">
        <v>11</v>
      </c>
      <c r="D74" s="435">
        <v>129.824</v>
      </c>
      <c r="E74" s="468">
        <f t="shared" si="2"/>
        <v>129.824</v>
      </c>
      <c r="F74" s="477">
        <f>33.711+0.406+0.004</f>
        <v>34.120999999999995</v>
      </c>
      <c r="G74" s="478">
        <f>10.042+0.406</f>
        <v>10.448</v>
      </c>
      <c r="H74" s="478">
        <f>1.769+0.406</f>
        <v>2.175</v>
      </c>
      <c r="I74" s="478">
        <f>2.152+0.406</f>
        <v>2.5580000000000003</v>
      </c>
      <c r="J74" s="478">
        <f>9.324+0.406</f>
        <v>9.73</v>
      </c>
      <c r="K74" s="479">
        <f>23.669+0.406</f>
        <v>24.075</v>
      </c>
      <c r="L74" s="479">
        <f>21.518+0.406</f>
        <v>21.924</v>
      </c>
      <c r="M74" s="480">
        <f>24.387+0.406</f>
        <v>24.793</v>
      </c>
    </row>
    <row r="75" spans="1:13" s="266" customFormat="1" ht="54.75" customHeight="1">
      <c r="A75" s="4" t="s">
        <v>113</v>
      </c>
      <c r="B75" s="518" t="s">
        <v>60</v>
      </c>
      <c r="C75" s="5" t="s">
        <v>28</v>
      </c>
      <c r="D75" s="460">
        <v>178</v>
      </c>
      <c r="E75" s="443">
        <f>SUM(F75:M75)</f>
        <v>178</v>
      </c>
      <c r="F75" s="472">
        <v>46</v>
      </c>
      <c r="G75" s="473">
        <v>5</v>
      </c>
      <c r="H75" s="473">
        <v>5</v>
      </c>
      <c r="I75" s="473">
        <v>5</v>
      </c>
      <c r="J75" s="473">
        <v>10</v>
      </c>
      <c r="K75" s="474">
        <v>51</v>
      </c>
      <c r="L75" s="474">
        <v>10</v>
      </c>
      <c r="M75" s="475">
        <v>46</v>
      </c>
    </row>
    <row r="76" spans="1:13" s="266" customFormat="1" ht="54.75" customHeight="1" thickBot="1">
      <c r="A76" s="519"/>
      <c r="B76" s="520"/>
      <c r="C76" s="108" t="s">
        <v>11</v>
      </c>
      <c r="D76" s="435">
        <v>172.208</v>
      </c>
      <c r="E76" s="436">
        <f>SUM(F76:M76)</f>
        <v>172.208</v>
      </c>
      <c r="F76" s="477">
        <v>44.504</v>
      </c>
      <c r="G76" s="478">
        <v>4.837</v>
      </c>
      <c r="H76" s="478">
        <v>4.837</v>
      </c>
      <c r="I76" s="478">
        <v>4.837</v>
      </c>
      <c r="J76" s="478">
        <v>9.675</v>
      </c>
      <c r="K76" s="479">
        <v>49.34</v>
      </c>
      <c r="L76" s="479">
        <v>9.675</v>
      </c>
      <c r="M76" s="480">
        <v>44.503</v>
      </c>
    </row>
    <row r="77" spans="1:13" s="266" customFormat="1" ht="54.75" customHeight="1" thickBot="1">
      <c r="A77" s="521" t="s">
        <v>90</v>
      </c>
      <c r="B77" s="522" t="s">
        <v>89</v>
      </c>
      <c r="C77" s="521" t="s">
        <v>11</v>
      </c>
      <c r="D77" s="523">
        <f>D78+D79+D80</f>
        <v>0</v>
      </c>
      <c r="E77" s="523">
        <f>E78+E79+E80</f>
        <v>0</v>
      </c>
      <c r="F77" s="524"/>
      <c r="G77" s="524"/>
      <c r="H77" s="524"/>
      <c r="I77" s="524"/>
      <c r="J77" s="524"/>
      <c r="K77" s="525"/>
      <c r="L77" s="525"/>
      <c r="M77" s="526"/>
    </row>
    <row r="78" spans="1:13" s="266" customFormat="1" ht="54.75" customHeight="1" thickBot="1">
      <c r="A78" s="59" t="s">
        <v>48</v>
      </c>
      <c r="B78" s="338" t="s">
        <v>241</v>
      </c>
      <c r="C78" s="71" t="s">
        <v>11</v>
      </c>
      <c r="D78" s="460"/>
      <c r="E78" s="460"/>
      <c r="F78" s="473"/>
      <c r="G78" s="473"/>
      <c r="H78" s="473"/>
      <c r="I78" s="473"/>
      <c r="J78" s="473"/>
      <c r="K78" s="474"/>
      <c r="L78" s="474"/>
      <c r="M78" s="475"/>
    </row>
    <row r="79" spans="1:13" s="266" customFormat="1" ht="54.75" customHeight="1" thickBot="1">
      <c r="A79" s="133" t="s">
        <v>156</v>
      </c>
      <c r="B79" s="338" t="s">
        <v>242</v>
      </c>
      <c r="C79" s="74" t="s">
        <v>11</v>
      </c>
      <c r="D79" s="509"/>
      <c r="E79" s="509"/>
      <c r="F79" s="527"/>
      <c r="G79" s="527"/>
      <c r="H79" s="527"/>
      <c r="I79" s="527"/>
      <c r="J79" s="527"/>
      <c r="K79" s="528"/>
      <c r="L79" s="528"/>
      <c r="M79" s="529"/>
    </row>
    <row r="80" spans="1:13" s="266" customFormat="1" ht="54.75" customHeight="1" thickBot="1">
      <c r="A80" s="133" t="s">
        <v>196</v>
      </c>
      <c r="B80" s="338" t="s">
        <v>123</v>
      </c>
      <c r="C80" s="74" t="s">
        <v>11</v>
      </c>
      <c r="D80" s="530"/>
      <c r="E80" s="530"/>
      <c r="F80" s="531"/>
      <c r="G80" s="531"/>
      <c r="H80" s="531"/>
      <c r="I80" s="531"/>
      <c r="J80" s="532"/>
      <c r="K80" s="531"/>
      <c r="L80" s="531"/>
      <c r="M80" s="533"/>
    </row>
    <row r="81" spans="1:13" s="266" customFormat="1" ht="54.75" customHeight="1" thickBot="1">
      <c r="A81" s="534"/>
      <c r="B81" s="508" t="s">
        <v>91</v>
      </c>
      <c r="C81" s="507" t="s">
        <v>11</v>
      </c>
      <c r="D81" s="535">
        <f>D77+D70+D55+D5</f>
        <v>4260.512</v>
      </c>
      <c r="E81" s="535">
        <f>E77+E70+E55+E5</f>
        <v>4124.013</v>
      </c>
      <c r="F81" s="536">
        <f>F77+F70+F55+F5</f>
        <v>389.62399999999997</v>
      </c>
      <c r="G81" s="536">
        <f aca="true" t="shared" si="6" ref="G81:M81">G77+G70+G55+G5</f>
        <v>375.632</v>
      </c>
      <c r="H81" s="536">
        <f t="shared" si="6"/>
        <v>536.99</v>
      </c>
      <c r="I81" s="536">
        <f t="shared" si="6"/>
        <v>450.961</v>
      </c>
      <c r="J81" s="536">
        <f t="shared" si="6"/>
        <v>507.53299999999996</v>
      </c>
      <c r="K81" s="536">
        <f t="shared" si="6"/>
        <v>1363.297</v>
      </c>
      <c r="L81" s="536">
        <f t="shared" si="6"/>
        <v>112.85000000000001</v>
      </c>
      <c r="M81" s="537">
        <f t="shared" si="6"/>
        <v>387.126</v>
      </c>
    </row>
    <row r="82" spans="1:13" s="266" customFormat="1" ht="54.75" customHeight="1">
      <c r="A82" s="111"/>
      <c r="B82" s="112"/>
      <c r="C82" s="113"/>
      <c r="D82" s="538"/>
      <c r="E82" s="539"/>
      <c r="F82" s="540"/>
      <c r="G82" s="540"/>
      <c r="H82" s="540"/>
      <c r="I82" s="540"/>
      <c r="J82" s="540"/>
      <c r="K82" s="37"/>
      <c r="L82" s="37"/>
      <c r="M82" s="37"/>
    </row>
    <row r="83" spans="1:14" s="266" customFormat="1" ht="54.75" customHeight="1">
      <c r="A83" s="111"/>
      <c r="B83" s="541"/>
      <c r="C83" s="113"/>
      <c r="D83" s="542"/>
      <c r="E83" s="543"/>
      <c r="F83" s="544"/>
      <c r="G83" s="544"/>
      <c r="H83" s="544"/>
      <c r="I83" s="544"/>
      <c r="J83" s="544"/>
      <c r="K83" s="545"/>
      <c r="L83" s="545"/>
      <c r="M83" s="545"/>
      <c r="N83" s="546"/>
    </row>
    <row r="84" spans="1:13" s="266" customFormat="1" ht="54.75" customHeight="1">
      <c r="A84" s="111"/>
      <c r="B84" s="112"/>
      <c r="C84" s="113"/>
      <c r="D84" s="538"/>
      <c r="E84" s="539"/>
      <c r="F84" s="547"/>
      <c r="G84" s="282"/>
      <c r="H84" s="282"/>
      <c r="I84" s="282"/>
      <c r="J84" s="282"/>
      <c r="K84" s="113"/>
      <c r="L84" s="113"/>
      <c r="M84" s="113"/>
    </row>
    <row r="85" spans="2:13" ht="54.75" customHeight="1">
      <c r="B85" s="20"/>
      <c r="C85" s="20"/>
      <c r="D85" s="538"/>
      <c r="E85" s="543"/>
      <c r="F85" s="543"/>
      <c r="G85" s="543"/>
      <c r="H85" s="543"/>
      <c r="I85" s="543"/>
      <c r="J85" s="543"/>
      <c r="K85" s="543"/>
      <c r="L85" s="543"/>
      <c r="M85" s="543"/>
    </row>
    <row r="86" ht="54.75" customHeight="1">
      <c r="E86" s="549"/>
    </row>
    <row r="87" ht="54.75" customHeight="1">
      <c r="E87" s="549"/>
    </row>
    <row r="88" ht="54.75" customHeight="1">
      <c r="E88" s="549"/>
    </row>
    <row r="89" ht="54.75" customHeight="1">
      <c r="E89" s="549"/>
    </row>
    <row r="90" ht="54.75" customHeight="1">
      <c r="E90" s="549"/>
    </row>
    <row r="91" ht="54.75" customHeight="1">
      <c r="E91" s="549"/>
    </row>
    <row r="92" ht="54.75" customHeight="1">
      <c r="E92" s="549"/>
    </row>
    <row r="93" ht="54.75" customHeight="1">
      <c r="E93" s="549"/>
    </row>
    <row r="94" ht="54.75" customHeight="1">
      <c r="E94" s="549"/>
    </row>
    <row r="95" ht="54.75" customHeight="1">
      <c r="E95" s="549"/>
    </row>
    <row r="96" ht="54.75" customHeight="1">
      <c r="E96" s="549"/>
    </row>
    <row r="97" ht="54.75" customHeight="1">
      <c r="E97" s="549"/>
    </row>
    <row r="98" ht="54.75" customHeight="1">
      <c r="E98" s="549"/>
    </row>
    <row r="99" ht="54.75" customHeight="1">
      <c r="E99" s="549"/>
    </row>
    <row r="100" ht="54.75" customHeight="1">
      <c r="E100" s="549"/>
    </row>
    <row r="101" ht="54.75" customHeight="1">
      <c r="E101" s="549"/>
    </row>
    <row r="102" ht="54.75" customHeight="1">
      <c r="E102" s="549"/>
    </row>
    <row r="103" ht="54.75" customHeight="1">
      <c r="E103" s="549"/>
    </row>
    <row r="104" ht="54.75" customHeight="1">
      <c r="E104" s="549"/>
    </row>
    <row r="105" ht="54.75" customHeight="1">
      <c r="E105" s="549"/>
    </row>
  </sheetData>
  <sheetProtection/>
  <mergeCells count="14">
    <mergeCell ref="A2:A4"/>
    <mergeCell ref="B2:B4"/>
    <mergeCell ref="C2:C4"/>
    <mergeCell ref="D2:D4"/>
    <mergeCell ref="E2:E4"/>
    <mergeCell ref="F2:M2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3937007874015748" right="0.3937007874015748" top="0.5905511811023623" bottom="0.5905511811023623" header="0.5118110236220472" footer="0.5118110236220472"/>
  <pageSetup fitToHeight="6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А</cp:lastModifiedBy>
  <cp:lastPrinted>2011-03-16T09:29:04Z</cp:lastPrinted>
  <dcterms:created xsi:type="dcterms:W3CDTF">2004-01-06T09:02:21Z</dcterms:created>
  <dcterms:modified xsi:type="dcterms:W3CDTF">2014-12-02T12:02:43Z</dcterms:modified>
  <cp:category/>
  <cp:version/>
  <cp:contentType/>
  <cp:contentStatus/>
</cp:coreProperties>
</file>